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4870379fecd5b032/Ambiente de Trabalho/WEB/rassis_WEBSITE/ENEGI-2025/Make or Buy/"/>
    </mc:Choice>
  </mc:AlternateContent>
  <xr:revisionPtr revIDLastSave="289" documentId="8_{9747E2A4-D9BB-440A-9E93-BECE4533470A}" xr6:coauthVersionLast="47" xr6:coauthVersionMax="47" xr10:uidLastSave="{F27FFB89-43AF-4A01-A43D-2D36B5D88E20}"/>
  <bookViews>
    <workbookView xWindow="-120" yWindow="-120" windowWidth="29040" windowHeight="15720" xr2:uid="{00000000-000D-0000-FFFF-FFFF00000000}"/>
  </bookViews>
  <sheets>
    <sheet name="Acolhimento" sheetId="2" r:id="rId1"/>
    <sheet name="1" sheetId="1" r:id="rId2"/>
    <sheet name="2" sheetId="4" r:id="rId3"/>
    <sheet name="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3" l="1"/>
  <c r="H14" i="3" s="1"/>
  <c r="G13" i="3"/>
  <c r="H13" i="3" s="1"/>
  <c r="G12" i="3"/>
  <c r="H12" i="3" s="1"/>
  <c r="C13" i="3" l="1"/>
  <c r="D13" i="3" s="1"/>
  <c r="I13" i="3" s="1"/>
  <c r="C14" i="3"/>
  <c r="D14" i="3" s="1"/>
  <c r="I14" i="3" s="1"/>
  <c r="H17" i="4"/>
  <c r="K16" i="4"/>
  <c r="K17" i="4"/>
  <c r="K15" i="4"/>
  <c r="K18" i="4" l="1"/>
  <c r="K6" i="4" l="1"/>
  <c r="K7" i="4"/>
  <c r="K5" i="4"/>
  <c r="H9" i="4" l="1"/>
  <c r="H15" i="4"/>
  <c r="D9" i="4"/>
  <c r="L6" i="3"/>
  <c r="H6" i="3"/>
  <c r="H16" i="3"/>
  <c r="D16" i="3"/>
  <c r="C12" i="3"/>
  <c r="D12" i="3" s="1"/>
  <c r="L12" i="3" l="1"/>
  <c r="I12" i="3"/>
  <c r="H18" i="3" s="1"/>
  <c r="L14" i="3"/>
  <c r="L13" i="3"/>
  <c r="K8" i="4"/>
  <c r="H11" i="4" s="1"/>
  <c r="H19" i="4" s="1"/>
  <c r="H12" i="1"/>
  <c r="D14" i="1"/>
  <c r="H7" i="1" s="1"/>
  <c r="L18" i="3" l="1"/>
  <c r="H21" i="4"/>
  <c r="H15" i="1"/>
  <c r="D11" i="1"/>
  <c r="H20" i="3" l="1"/>
  <c r="H23" i="3"/>
  <c r="H22" i="3"/>
  <c r="H11" i="1"/>
  <c r="H6" i="1"/>
  <c r="C18" i="1" s="1"/>
  <c r="H14" i="1" l="1"/>
</calcChain>
</file>

<file path=xl/sharedStrings.xml><?xml version="1.0" encoding="utf-8"?>
<sst xmlns="http://schemas.openxmlformats.org/spreadsheetml/2006/main" count="145" uniqueCount="80">
  <si>
    <t>Rui Assis</t>
  </si>
  <si>
    <t>http://www.rassis.com</t>
  </si>
  <si>
    <t xml:space="preserve">Células a azul para dados, verde claro para cálculos intermédios e amarelo para resultados </t>
  </si>
  <si>
    <t>TMR =</t>
  </si>
  <si>
    <t>Prazo =</t>
  </si>
  <si>
    <t>anos</t>
  </si>
  <si>
    <r>
      <t>(</t>
    </r>
    <r>
      <rPr>
        <i/>
        <sz val="10"/>
        <rFont val="Arial"/>
        <family val="2"/>
      </rPr>
      <t>A</t>
    </r>
    <r>
      <rPr>
        <sz val="10"/>
        <rFont val="Arial"/>
        <family val="2"/>
      </rPr>
      <t>/</t>
    </r>
    <r>
      <rPr>
        <i/>
        <sz val="10"/>
        <rFont val="Arial"/>
        <family val="2"/>
      </rPr>
      <t>P</t>
    </r>
    <r>
      <rPr>
        <sz val="10"/>
        <rFont val="Arial"/>
        <family val="2"/>
      </rPr>
      <t>;</t>
    </r>
    <r>
      <rPr>
        <i/>
        <sz val="10"/>
        <rFont val="Arial"/>
        <family val="2"/>
      </rPr>
      <t>i</t>
    </r>
    <r>
      <rPr>
        <sz val="10"/>
        <rFont val="Arial"/>
        <family val="2"/>
      </rPr>
      <t>;</t>
    </r>
    <r>
      <rPr>
        <i/>
        <sz val="10"/>
        <rFont val="Arial"/>
        <family val="2"/>
      </rPr>
      <t>n</t>
    </r>
    <r>
      <rPr>
        <sz val="10"/>
        <rFont val="Arial"/>
        <family val="2"/>
      </rPr>
      <t>) =</t>
    </r>
  </si>
  <si>
    <r>
      <t>(</t>
    </r>
    <r>
      <rPr>
        <i/>
        <sz val="10"/>
        <rFont val="Arial"/>
        <family val="2"/>
      </rPr>
      <t>P</t>
    </r>
    <r>
      <rPr>
        <sz val="10"/>
        <rFont val="Arial"/>
        <family val="2"/>
      </rPr>
      <t>/</t>
    </r>
    <r>
      <rPr>
        <i/>
        <sz val="10"/>
        <rFont val="Arial"/>
        <family val="2"/>
      </rPr>
      <t>A</t>
    </r>
    <r>
      <rPr>
        <sz val="10"/>
        <rFont val="Arial"/>
        <family val="2"/>
      </rPr>
      <t>;</t>
    </r>
    <r>
      <rPr>
        <i/>
        <sz val="10"/>
        <rFont val="Arial"/>
        <family val="2"/>
      </rPr>
      <t>i</t>
    </r>
    <r>
      <rPr>
        <sz val="10"/>
        <rFont val="Arial"/>
        <family val="2"/>
      </rPr>
      <t>;</t>
    </r>
    <r>
      <rPr>
        <i/>
        <sz val="10"/>
        <rFont val="Arial"/>
        <family val="2"/>
      </rPr>
      <t>n</t>
    </r>
    <r>
      <rPr>
        <sz val="10"/>
        <rFont val="Arial"/>
        <family val="2"/>
      </rPr>
      <t>) =</t>
    </r>
  </si>
  <si>
    <t>Fabricar ou subcontratar a fabricação de um determinado artigo?</t>
  </si>
  <si>
    <t>unidades</t>
  </si>
  <si>
    <t>Investimento =</t>
  </si>
  <si>
    <t>Fabricação própria</t>
  </si>
  <si>
    <t>€</t>
  </si>
  <si>
    <t>Custo de produção =</t>
  </si>
  <si>
    <t>€/unidade</t>
  </si>
  <si>
    <t>Subcontratação</t>
  </si>
  <si>
    <t>ano</t>
  </si>
  <si>
    <r>
      <rPr>
        <i/>
        <sz val="10"/>
        <rFont val="Arial"/>
        <family val="2"/>
      </rPr>
      <t>P</t>
    </r>
    <r>
      <rPr>
        <i/>
        <vertAlign val="subscript"/>
        <sz val="10"/>
        <rFont val="Arial"/>
        <family val="2"/>
      </rPr>
      <t>F</t>
    </r>
    <r>
      <rPr>
        <sz val="10"/>
        <rFont val="Arial"/>
        <family val="2"/>
      </rPr>
      <t xml:space="preserve"> =</t>
    </r>
  </si>
  <si>
    <t>€/ano</t>
  </si>
  <si>
    <r>
      <rPr>
        <i/>
        <sz val="10"/>
        <rFont val="Arial"/>
        <family val="2"/>
      </rPr>
      <t>P</t>
    </r>
    <r>
      <rPr>
        <i/>
        <vertAlign val="subscript"/>
        <sz val="10"/>
        <rFont val="Arial"/>
        <family val="2"/>
      </rPr>
      <t>S</t>
    </r>
    <r>
      <rPr>
        <sz val="10"/>
        <rFont val="Arial"/>
        <family val="2"/>
      </rPr>
      <t xml:space="preserve"> =</t>
    </r>
  </si>
  <si>
    <r>
      <rPr>
        <i/>
        <sz val="10"/>
        <rFont val="Arial"/>
        <family val="2"/>
      </rPr>
      <t>A</t>
    </r>
    <r>
      <rPr>
        <i/>
        <vertAlign val="subscript"/>
        <sz val="10"/>
        <rFont val="Arial"/>
        <family val="2"/>
      </rPr>
      <t>F</t>
    </r>
    <r>
      <rPr>
        <sz val="10"/>
        <rFont val="Arial"/>
        <family val="2"/>
      </rPr>
      <t xml:space="preserve"> =</t>
    </r>
  </si>
  <si>
    <r>
      <rPr>
        <i/>
        <sz val="10"/>
        <rFont val="Arial"/>
        <family val="2"/>
      </rPr>
      <t>A</t>
    </r>
    <r>
      <rPr>
        <i/>
        <vertAlign val="subscript"/>
        <sz val="10"/>
        <rFont val="Arial"/>
        <family val="2"/>
      </rPr>
      <t>S</t>
    </r>
    <r>
      <rPr>
        <sz val="10"/>
        <rFont val="Arial"/>
        <family val="2"/>
      </rPr>
      <t xml:space="preserve"> =</t>
    </r>
  </si>
  <si>
    <t>Previsão pessimista =</t>
  </si>
  <si>
    <t>Previsão + provável =</t>
  </si>
  <si>
    <t>Previsão optimista =</t>
  </si>
  <si>
    <t>unidades/ano</t>
  </si>
  <si>
    <t>Auxiliar</t>
  </si>
  <si>
    <t>Solução mais económica =</t>
  </si>
  <si>
    <t>rassis46@gmail.com</t>
  </si>
  <si>
    <t>NOTAS:</t>
  </si>
  <si>
    <t>Conclusões:</t>
  </si>
  <si>
    <t>a)</t>
  </si>
  <si>
    <t>b)</t>
  </si>
  <si>
    <t xml:space="preserve">Valor </t>
  </si>
  <si>
    <t>optimista</t>
  </si>
  <si>
    <r>
      <t xml:space="preserve">Produção prevista </t>
    </r>
    <r>
      <rPr>
        <sz val="8"/>
        <rFont val="Times New Roman"/>
        <family val="1"/>
      </rPr>
      <t>(unidades/ano)</t>
    </r>
  </si>
  <si>
    <t>6.000</t>
  </si>
  <si>
    <t>Valor optimista</t>
  </si>
  <si>
    <r>
      <t>Custo unitário</t>
    </r>
    <r>
      <rPr>
        <sz val="8"/>
        <rFont val="Times New Roman"/>
        <family val="1"/>
      </rPr>
      <t xml:space="preserve"> (€/unidade)</t>
    </r>
  </si>
  <si>
    <t>Valor + provável</t>
  </si>
  <si>
    <t xml:space="preserve">pessimista </t>
  </si>
  <si>
    <t>5.000</t>
  </si>
  <si>
    <t>4.500</t>
  </si>
  <si>
    <t>Valor pessimista</t>
  </si>
  <si>
    <t>c)</t>
  </si>
  <si>
    <t>d)</t>
  </si>
  <si>
    <t>e)</t>
  </si>
  <si>
    <t>f)</t>
  </si>
  <si>
    <r>
      <t xml:space="preserve">Por tentativa-erro ou recorrendo ao </t>
    </r>
    <r>
      <rPr>
        <i/>
        <sz val="8"/>
        <rFont val="Arial"/>
        <family val="2"/>
      </rPr>
      <t>Goal Seek</t>
    </r>
    <r>
      <rPr>
        <sz val="8"/>
        <rFont val="Arial"/>
        <family val="2"/>
      </rPr>
      <t>, obtemos:</t>
    </r>
  </si>
  <si>
    <t>(valores negativos significam poupança). Logo, a resposta é a subcontratação.</t>
  </si>
  <si>
    <r>
      <t>(</t>
    </r>
    <r>
      <rPr>
        <i/>
        <sz val="10"/>
        <rFont val="Arial"/>
        <family val="2"/>
      </rPr>
      <t>P</t>
    </r>
    <r>
      <rPr>
        <i/>
        <vertAlign val="subscript"/>
        <sz val="10"/>
        <rFont val="Arial"/>
        <family val="2"/>
      </rPr>
      <t>S</t>
    </r>
    <r>
      <rPr>
        <sz val="10"/>
        <rFont val="Arial"/>
        <family val="2"/>
      </rPr>
      <t xml:space="preserve"> - </t>
    </r>
    <r>
      <rPr>
        <i/>
        <sz val="10"/>
        <rFont val="Arial"/>
        <family val="2"/>
      </rPr>
      <t>P</t>
    </r>
    <r>
      <rPr>
        <i/>
        <vertAlign val="subscript"/>
        <sz val="10"/>
        <rFont val="Arial"/>
        <family val="2"/>
      </rPr>
      <t>F</t>
    </r>
    <r>
      <rPr>
        <sz val="10"/>
        <rFont val="Arial"/>
        <family val="2"/>
      </rPr>
      <t>) /</t>
    </r>
    <r>
      <rPr>
        <i/>
        <sz val="10"/>
        <rFont val="Arial"/>
        <family val="2"/>
      </rPr>
      <t xml:space="preserve"> P</t>
    </r>
    <r>
      <rPr>
        <i/>
        <vertAlign val="subscript"/>
        <sz val="10"/>
        <rFont val="Arial"/>
        <family val="2"/>
      </rPr>
      <t>F</t>
    </r>
    <r>
      <rPr>
        <sz val="10"/>
        <rFont val="Arial"/>
        <family val="2"/>
      </rPr>
      <t xml:space="preserve"> =</t>
    </r>
  </si>
  <si>
    <r>
      <t>(</t>
    </r>
    <r>
      <rPr>
        <i/>
        <sz val="10"/>
        <rFont val="Arial"/>
        <family val="2"/>
      </rPr>
      <t>A</t>
    </r>
    <r>
      <rPr>
        <i/>
        <vertAlign val="subscript"/>
        <sz val="10"/>
        <rFont val="Arial"/>
        <family val="2"/>
      </rPr>
      <t>S</t>
    </r>
    <r>
      <rPr>
        <sz val="10"/>
        <rFont val="Arial"/>
        <family val="2"/>
      </rPr>
      <t xml:space="preserve"> - </t>
    </r>
    <r>
      <rPr>
        <i/>
        <sz val="10"/>
        <rFont val="Arial"/>
        <family val="2"/>
      </rPr>
      <t>A</t>
    </r>
    <r>
      <rPr>
        <i/>
        <vertAlign val="subscript"/>
        <sz val="10"/>
        <rFont val="Arial"/>
        <family val="2"/>
      </rPr>
      <t>F</t>
    </r>
    <r>
      <rPr>
        <sz val="10"/>
        <rFont val="Arial"/>
        <family val="2"/>
      </rPr>
      <t>)/</t>
    </r>
    <r>
      <rPr>
        <i/>
        <sz val="10"/>
        <rFont val="Arial"/>
        <family val="2"/>
      </rPr>
      <t xml:space="preserve"> A</t>
    </r>
    <r>
      <rPr>
        <i/>
        <vertAlign val="subscript"/>
        <sz val="10"/>
        <rFont val="Arial"/>
        <family val="2"/>
      </rPr>
      <t>F</t>
    </r>
    <r>
      <rPr>
        <sz val="10"/>
        <rFont val="Arial"/>
        <family val="2"/>
      </rPr>
      <t xml:space="preserve"> =</t>
    </r>
  </si>
  <si>
    <t>ou:</t>
  </si>
  <si>
    <t>Custo =</t>
  </si>
  <si>
    <t>Custo de subcontratação =</t>
  </si>
  <si>
    <t>Custo de produção optimista =</t>
  </si>
  <si>
    <t>Custo de produção pessimista =</t>
  </si>
  <si>
    <t>Mercado</t>
  </si>
  <si>
    <t>Previsão anual =</t>
  </si>
  <si>
    <t>Custo ano 1 =</t>
  </si>
  <si>
    <t>Custo ano 2 =</t>
  </si>
  <si>
    <t>Custo ano 3 =</t>
  </si>
  <si>
    <t>Produção Ano 1 =</t>
  </si>
  <si>
    <t>Produção Ano 2 =</t>
  </si>
  <si>
    <t>Produção Ano 3 =</t>
  </si>
  <si>
    <r>
      <t xml:space="preserve">Recorrendo ao </t>
    </r>
    <r>
      <rPr>
        <i/>
        <sz val="8"/>
        <rFont val="Arial"/>
        <family val="2"/>
      </rPr>
      <t>Goal-seek</t>
    </r>
    <r>
      <rPr>
        <sz val="8"/>
        <rFont val="Arial"/>
        <family val="2"/>
      </rPr>
      <t xml:space="preserve">, fazendo H6-H11 numa qualquer célula e questionando qual o valor que deveria </t>
    </r>
  </si>
  <si>
    <r>
      <t xml:space="preserve">constar na célula D4 para que esta diferença fosse nula, obtemos obtemos </t>
    </r>
    <r>
      <rPr>
        <i/>
        <sz val="8"/>
        <rFont val="Arial"/>
        <family val="2"/>
      </rPr>
      <t>Q</t>
    </r>
    <r>
      <rPr>
        <sz val="8"/>
        <rFont val="Arial"/>
        <family val="2"/>
      </rPr>
      <t xml:space="preserve">* = 6.032 </t>
    </r>
    <r>
      <rPr>
        <sz val="8"/>
        <rFont val="Symbol"/>
        <family val="1"/>
        <charset val="2"/>
      </rPr>
      <t>@</t>
    </r>
    <r>
      <rPr>
        <sz val="8"/>
        <rFont val="Arial"/>
        <family val="2"/>
      </rPr>
      <t xml:space="preserve"> 6.000 unidades/ano</t>
    </r>
  </si>
  <si>
    <r>
      <rPr>
        <i/>
        <sz val="8"/>
        <rFont val="Arial"/>
        <family val="2"/>
      </rPr>
      <t>Set cell</t>
    </r>
    <r>
      <rPr>
        <sz val="8"/>
        <rFont val="Arial"/>
        <family val="2"/>
      </rPr>
      <t xml:space="preserve">: H14 (por exemplo), </t>
    </r>
    <r>
      <rPr>
        <i/>
        <sz val="8"/>
        <rFont val="Arial"/>
        <family val="2"/>
      </rPr>
      <t>To value</t>
    </r>
    <r>
      <rPr>
        <sz val="8"/>
        <rFont val="Arial"/>
        <family val="2"/>
      </rPr>
      <t xml:space="preserve">: 0, </t>
    </r>
    <r>
      <rPr>
        <i/>
        <sz val="8"/>
        <rFont val="Arial"/>
        <family val="2"/>
      </rPr>
      <t>By changing cell</t>
    </r>
    <r>
      <rPr>
        <sz val="8"/>
        <rFont val="Arial"/>
        <family val="2"/>
      </rPr>
      <t>: D6 e obtemos 3,74 anos.</t>
    </r>
  </si>
  <si>
    <r>
      <t xml:space="preserve">Aumentando a TMR para, por exemplo, 15% e a proporção </t>
    </r>
    <r>
      <rPr>
        <i/>
        <sz val="8"/>
        <rFont val="Arial"/>
        <family val="2"/>
      </rPr>
      <t>P</t>
    </r>
    <r>
      <rPr>
        <i/>
        <vertAlign val="subscript"/>
        <sz val="8"/>
        <rFont val="Arial"/>
        <family val="2"/>
      </rPr>
      <t>S</t>
    </r>
    <r>
      <rPr>
        <sz val="8"/>
        <rFont val="Arial"/>
        <family val="2"/>
      </rPr>
      <t>/</t>
    </r>
    <r>
      <rPr>
        <i/>
        <sz val="8"/>
        <rFont val="Arial"/>
        <family val="2"/>
      </rPr>
      <t>P</t>
    </r>
    <r>
      <rPr>
        <i/>
        <vertAlign val="subscript"/>
        <sz val="8"/>
        <rFont val="Arial"/>
        <family val="2"/>
      </rPr>
      <t>F</t>
    </r>
    <r>
      <rPr>
        <sz val="8"/>
        <rFont val="Arial"/>
        <family val="2"/>
      </rPr>
      <t xml:space="preserve"> = </t>
    </r>
    <r>
      <rPr>
        <i/>
        <sz val="8"/>
        <rFont val="Arial"/>
        <family val="2"/>
      </rPr>
      <t>A</t>
    </r>
    <r>
      <rPr>
        <i/>
        <vertAlign val="subscript"/>
        <sz val="8"/>
        <rFont val="Arial"/>
        <family val="2"/>
      </rPr>
      <t>S</t>
    </r>
    <r>
      <rPr>
        <sz val="8"/>
        <rFont val="Arial"/>
        <family val="2"/>
      </rPr>
      <t>/</t>
    </r>
    <r>
      <rPr>
        <i/>
        <sz val="8"/>
        <rFont val="Arial"/>
        <family val="2"/>
      </rPr>
      <t>A</t>
    </r>
    <r>
      <rPr>
        <i/>
        <vertAlign val="subscript"/>
        <sz val="8"/>
        <rFont val="Arial"/>
        <family val="2"/>
      </rPr>
      <t>F</t>
    </r>
    <r>
      <rPr>
        <sz val="8"/>
        <rFont val="Arial"/>
        <family val="2"/>
      </rPr>
      <t xml:space="preserve"> aumenta de -5,57% para -8,23% </t>
    </r>
  </si>
  <si>
    <r>
      <rPr>
        <i/>
        <sz val="8"/>
        <rFont val="Arial"/>
        <family val="2"/>
      </rPr>
      <t>Set cell</t>
    </r>
    <r>
      <rPr>
        <sz val="8"/>
        <rFont val="Arial"/>
        <family val="2"/>
      </rPr>
      <t xml:space="preserve">: H14 (por exemplo), </t>
    </r>
    <r>
      <rPr>
        <i/>
        <sz val="8"/>
        <rFont val="Arial"/>
        <family val="2"/>
      </rPr>
      <t>To value</t>
    </r>
    <r>
      <rPr>
        <sz val="8"/>
        <rFont val="Arial"/>
        <family val="2"/>
      </rPr>
      <t xml:space="preserve">: 0,1, </t>
    </r>
    <r>
      <rPr>
        <i/>
        <sz val="8"/>
        <rFont val="Arial"/>
        <family val="2"/>
      </rPr>
      <t>By changing cell</t>
    </r>
    <r>
      <rPr>
        <sz val="8"/>
        <rFont val="Arial"/>
        <family val="2"/>
      </rPr>
      <t>: D4 e obtemos 4.343 unidades.</t>
    </r>
  </si>
  <si>
    <r>
      <rPr>
        <i/>
        <sz val="8"/>
        <rFont val="Arial"/>
        <family val="2"/>
      </rPr>
      <t>Set cell</t>
    </r>
    <r>
      <rPr>
        <sz val="8"/>
        <rFont val="Arial"/>
        <family val="2"/>
      </rPr>
      <t xml:space="preserve">: H14 (por exemplo), </t>
    </r>
    <r>
      <rPr>
        <i/>
        <sz val="8"/>
        <rFont val="Arial"/>
        <family val="2"/>
      </rPr>
      <t>To value</t>
    </r>
    <r>
      <rPr>
        <sz val="8"/>
        <rFont val="Arial"/>
        <family val="2"/>
      </rPr>
      <t xml:space="preserve">: 0, </t>
    </r>
    <r>
      <rPr>
        <i/>
        <sz val="8"/>
        <rFont val="Arial"/>
        <family val="2"/>
      </rPr>
      <t>By changing cell</t>
    </r>
    <r>
      <rPr>
        <sz val="8"/>
        <rFont val="Arial"/>
        <family val="2"/>
      </rPr>
      <t>: H4 e obtemos 12.435 €.</t>
    </r>
  </si>
  <si>
    <t>Caso - Fabricar ou Subcontratar?</t>
  </si>
  <si>
    <t>12.º Encontro Nacional de Engenharia e Gestão Industrial (ENEGI) - 18 Setembro de 2025</t>
  </si>
  <si>
    <t>Avaliação Económica de Investimentos em Melhoria da</t>
  </si>
  <si>
    <t xml:space="preserve"> Produtividade com o apoio do EXCEL</t>
  </si>
  <si>
    <t>Custos anuais</t>
  </si>
  <si>
    <t>RAND()</t>
  </si>
  <si>
    <t>Custo simulado</t>
  </si>
  <si>
    <t>Procura simulada</t>
  </si>
  <si>
    <t>Custo unitário simulado (€/unid)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</si>
</sst>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0.0000"/>
  </numFmts>
  <fonts count="29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i/>
      <sz val="20"/>
      <color indexed="10"/>
      <name val="Times New Roman"/>
      <family val="1"/>
    </font>
    <font>
      <sz val="10"/>
      <color indexed="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sz val="10"/>
      <color indexed="9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i/>
      <vertAlign val="subscript"/>
      <sz val="10"/>
      <name val="Arial"/>
      <family val="2"/>
    </font>
    <font>
      <sz val="10"/>
      <color rgb="FF002060"/>
      <name val="Arial"/>
      <family val="2"/>
    </font>
    <font>
      <b/>
      <sz val="16"/>
      <color rgb="FFC00000"/>
      <name val="Times New Roman"/>
      <family val="1"/>
    </font>
    <font>
      <b/>
      <sz val="10"/>
      <color rgb="FFC0000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i/>
      <sz val="8"/>
      <name val="Arial"/>
      <family val="2"/>
    </font>
    <font>
      <sz val="8"/>
      <name val="Symbol"/>
      <family val="1"/>
      <charset val="2"/>
    </font>
    <font>
      <i/>
      <vertAlign val="subscript"/>
      <sz val="8"/>
      <name val="Arial"/>
      <family val="2"/>
    </font>
    <font>
      <b/>
      <sz val="12"/>
      <color indexed="9"/>
      <name val="Times New Roman"/>
      <family val="1"/>
    </font>
    <font>
      <b/>
      <u/>
      <sz val="11"/>
      <color rgb="FFC00000"/>
      <name val="Arial"/>
      <family val="2"/>
    </font>
    <font>
      <b/>
      <sz val="12"/>
      <color rgb="FF00206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164" fontId="2" fillId="3" borderId="0" xfId="0" applyNumberFormat="1" applyFont="1" applyFill="1" applyProtection="1">
      <protection hidden="1"/>
    </xf>
    <xf numFmtId="164" fontId="2" fillId="3" borderId="0" xfId="0" applyNumberFormat="1" applyFont="1" applyFill="1"/>
    <xf numFmtId="0" fontId="2" fillId="3" borderId="0" xfId="0" applyFont="1" applyFill="1"/>
    <xf numFmtId="164" fontId="0" fillId="3" borderId="0" xfId="0" applyNumberFormat="1" applyFill="1" applyProtection="1">
      <protection hidden="1"/>
    </xf>
    <xf numFmtId="0" fontId="2" fillId="3" borderId="0" xfId="0" applyFont="1" applyFill="1" applyProtection="1">
      <protection hidden="1"/>
    </xf>
    <xf numFmtId="0" fontId="10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right" vertical="center"/>
    </xf>
    <xf numFmtId="0" fontId="10" fillId="3" borderId="0" xfId="0" applyFont="1" applyFill="1" applyAlignment="1">
      <alignment horizontal="right" vertical="center"/>
    </xf>
    <xf numFmtId="3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3" fontId="12" fillId="6" borderId="0" xfId="0" applyNumberFormat="1" applyFont="1" applyFill="1" applyAlignment="1">
      <alignment horizontal="center" vertical="center"/>
    </xf>
    <xf numFmtId="10" fontId="9" fillId="2" borderId="0" xfId="0" applyNumberFormat="1" applyFont="1" applyFill="1" applyAlignment="1">
      <alignment horizontal="center" vertical="center"/>
    </xf>
    <xf numFmtId="10" fontId="14" fillId="7" borderId="0" xfId="0" applyNumberFormat="1" applyFont="1" applyFill="1" applyAlignment="1">
      <alignment horizontal="center" vertical="center"/>
    </xf>
    <xf numFmtId="164" fontId="9" fillId="5" borderId="0" xfId="0" applyNumberFormat="1" applyFont="1" applyFill="1" applyAlignment="1">
      <alignment horizontal="center"/>
    </xf>
    <xf numFmtId="0" fontId="10" fillId="3" borderId="2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165" fontId="9" fillId="5" borderId="6" xfId="0" applyNumberFormat="1" applyFont="1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left" vertical="center"/>
    </xf>
    <xf numFmtId="165" fontId="10" fillId="3" borderId="6" xfId="0" applyNumberFormat="1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3" borderId="0" xfId="1" applyFont="1" applyFill="1" applyAlignment="1">
      <alignment horizontal="center"/>
    </xf>
    <xf numFmtId="0" fontId="2" fillId="3" borderId="0" xfId="1" applyFill="1"/>
    <xf numFmtId="0" fontId="2" fillId="0" borderId="0" xfId="1"/>
    <xf numFmtId="164" fontId="17" fillId="3" borderId="0" xfId="0" applyNumberFormat="1" applyFont="1" applyFill="1" applyAlignment="1" applyProtection="1">
      <alignment horizontal="center"/>
      <protection hidden="1"/>
    </xf>
    <xf numFmtId="164" fontId="5" fillId="3" borderId="0" xfId="0" quotePrefix="1" applyNumberFormat="1" applyFont="1" applyFill="1" applyAlignment="1">
      <alignment horizontal="center"/>
    </xf>
    <xf numFmtId="0" fontId="19" fillId="10" borderId="0" xfId="0" applyFont="1" applyFill="1" applyAlignment="1">
      <alignment horizontal="center" vertical="center" wrapText="1"/>
    </xf>
    <xf numFmtId="0" fontId="19" fillId="10" borderId="9" xfId="0" applyFont="1" applyFill="1" applyBorder="1" applyAlignment="1">
      <alignment horizontal="center" vertical="center" wrapText="1"/>
    </xf>
    <xf numFmtId="0" fontId="19" fillId="10" borderId="0" xfId="0" applyFont="1" applyFill="1" applyAlignment="1">
      <alignment horizontal="right" vertical="center" wrapText="1"/>
    </xf>
    <xf numFmtId="0" fontId="20" fillId="10" borderId="9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0" fontId="20" fillId="0" borderId="9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right" vertical="center"/>
    </xf>
    <xf numFmtId="3" fontId="22" fillId="6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3" fontId="2" fillId="3" borderId="0" xfId="0" applyNumberFormat="1" applyFont="1" applyFill="1" applyAlignment="1">
      <alignment horizontal="left" vertical="center"/>
    </xf>
    <xf numFmtId="3" fontId="2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left" vertical="center"/>
    </xf>
    <xf numFmtId="0" fontId="8" fillId="9" borderId="0" xfId="0" applyFont="1" applyFill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/>
    </xf>
    <xf numFmtId="3" fontId="9" fillId="7" borderId="0" xfId="0" applyNumberFormat="1" applyFont="1" applyFill="1" applyAlignment="1">
      <alignment horizontal="center"/>
    </xf>
    <xf numFmtId="10" fontId="9" fillId="7" borderId="0" xfId="0" applyNumberFormat="1" applyFont="1" applyFill="1" applyAlignment="1">
      <alignment horizontal="center" vertical="center"/>
    </xf>
    <xf numFmtId="3" fontId="9" fillId="7" borderId="0" xfId="0" applyNumberFormat="1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21" fillId="9" borderId="0" xfId="0" applyFont="1" applyFill="1" applyAlignment="1">
      <alignment horizontal="left" vertical="center"/>
    </xf>
    <xf numFmtId="0" fontId="12" fillId="9" borderId="0" xfId="0" applyFont="1" applyFill="1" applyAlignment="1">
      <alignment vertical="center"/>
    </xf>
    <xf numFmtId="0" fontId="21" fillId="9" borderId="0" xfId="0" applyFont="1" applyFill="1" applyAlignment="1">
      <alignment vertical="center"/>
    </xf>
    <xf numFmtId="0" fontId="21" fillId="9" borderId="0" xfId="0" applyFont="1" applyFill="1" applyAlignment="1">
      <alignment horizontal="right" vertical="center"/>
    </xf>
    <xf numFmtId="0" fontId="1" fillId="9" borderId="0" xfId="0" applyFont="1" applyFill="1" applyAlignment="1">
      <alignment horizontal="left" vertical="center"/>
    </xf>
    <xf numFmtId="0" fontId="1" fillId="9" borderId="0" xfId="0" applyFont="1" applyFill="1" applyAlignment="1">
      <alignment vertical="center"/>
    </xf>
    <xf numFmtId="0" fontId="1" fillId="9" borderId="0" xfId="0" applyFont="1" applyFill="1" applyAlignment="1">
      <alignment horizontal="right" vertical="center"/>
    </xf>
    <xf numFmtId="0" fontId="2" fillId="7" borderId="0" xfId="0" applyFont="1" applyFill="1" applyAlignment="1">
      <alignment horizontal="center" vertical="center"/>
    </xf>
    <xf numFmtId="0" fontId="26" fillId="3" borderId="0" xfId="0" applyFont="1" applyFill="1" applyAlignment="1" applyProtection="1">
      <alignment horizontal="center" vertical="center"/>
      <protection hidden="1"/>
    </xf>
    <xf numFmtId="164" fontId="2" fillId="3" borderId="0" xfId="0" applyNumberFormat="1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>
      <alignment vertical="center"/>
    </xf>
    <xf numFmtId="0" fontId="2" fillId="4" borderId="0" xfId="0" applyFont="1" applyFill="1" applyAlignment="1" applyProtection="1">
      <alignment vertical="center"/>
      <protection hidden="1"/>
    </xf>
    <xf numFmtId="0" fontId="3" fillId="4" borderId="0" xfId="0" applyFont="1" applyFill="1" applyAlignment="1" applyProtection="1">
      <alignment horizontal="center" vertical="center"/>
      <protection hidden="1"/>
    </xf>
    <xf numFmtId="0" fontId="0" fillId="3" borderId="0" xfId="0" applyFill="1" applyAlignment="1" applyProtection="1">
      <alignment vertical="center"/>
      <protection hidden="1"/>
    </xf>
    <xf numFmtId="164" fontId="2" fillId="3" borderId="0" xfId="0" applyNumberFormat="1" applyFont="1" applyFill="1" applyAlignment="1">
      <alignment vertical="center"/>
    </xf>
    <xf numFmtId="164" fontId="0" fillId="3" borderId="0" xfId="0" applyNumberFormat="1" applyFill="1" applyAlignment="1" applyProtection="1">
      <alignment vertical="center"/>
      <protection hidden="1"/>
    </xf>
    <xf numFmtId="0" fontId="5" fillId="3" borderId="0" xfId="0" quotePrefix="1" applyFont="1" applyFill="1" applyAlignment="1">
      <alignment horizontal="center" vertical="center"/>
    </xf>
    <xf numFmtId="164" fontId="2" fillId="8" borderId="0" xfId="0" applyNumberFormat="1" applyFont="1" applyFill="1" applyAlignment="1" applyProtection="1">
      <alignment vertical="center"/>
      <protection hidden="1"/>
    </xf>
    <xf numFmtId="164" fontId="15" fillId="8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vertical="center"/>
    </xf>
    <xf numFmtId="0" fontId="16" fillId="3" borderId="0" xfId="0" applyFont="1" applyFill="1" applyAlignment="1" applyProtection="1">
      <alignment horizontal="right" vertical="center"/>
      <protection hidden="1"/>
    </xf>
    <xf numFmtId="0" fontId="7" fillId="3" borderId="0" xfId="0" applyFont="1" applyFill="1" applyAlignment="1" applyProtection="1">
      <alignment horizontal="left" vertical="center"/>
      <protection hidden="1"/>
    </xf>
    <xf numFmtId="164" fontId="18" fillId="3" borderId="0" xfId="0" applyNumberFormat="1" applyFont="1" applyFill="1" applyAlignment="1" applyProtection="1">
      <alignment horizontal="left" vertical="center"/>
      <protection hidden="1"/>
    </xf>
    <xf numFmtId="0" fontId="8" fillId="3" borderId="0" xfId="0" applyFont="1" applyFill="1" applyAlignment="1" applyProtection="1">
      <alignment horizontal="left" vertical="center"/>
      <protection hidden="1"/>
    </xf>
    <xf numFmtId="0" fontId="0" fillId="3" borderId="0" xfId="0" applyFill="1" applyAlignment="1">
      <alignment vertical="center"/>
    </xf>
    <xf numFmtId="0" fontId="2" fillId="3" borderId="0" xfId="0" applyFont="1" applyFill="1" applyAlignment="1" applyProtection="1">
      <alignment horizontal="center" vertical="center"/>
      <protection hidden="1"/>
    </xf>
    <xf numFmtId="164" fontId="2" fillId="11" borderId="10" xfId="0" applyNumberFormat="1" applyFont="1" applyFill="1" applyBorder="1"/>
    <xf numFmtId="164" fontId="17" fillId="11" borderId="11" xfId="0" applyNumberFormat="1" applyFont="1" applyFill="1" applyBorder="1" applyAlignment="1" applyProtection="1">
      <alignment horizontal="center"/>
      <protection hidden="1"/>
    </xf>
    <xf numFmtId="164" fontId="2" fillId="11" borderId="12" xfId="0" applyNumberFormat="1" applyFont="1" applyFill="1" applyBorder="1"/>
    <xf numFmtId="164" fontId="2" fillId="11" borderId="13" xfId="0" applyNumberFormat="1" applyFont="1" applyFill="1" applyBorder="1"/>
    <xf numFmtId="0" fontId="27" fillId="11" borderId="0" xfId="2" applyFont="1" applyFill="1" applyBorder="1" applyAlignment="1" applyProtection="1">
      <alignment horizontal="center"/>
    </xf>
    <xf numFmtId="164" fontId="5" fillId="11" borderId="14" xfId="0" quotePrefix="1" applyNumberFormat="1" applyFont="1" applyFill="1" applyBorder="1" applyAlignment="1">
      <alignment horizontal="center"/>
    </xf>
    <xf numFmtId="164" fontId="2" fillId="11" borderId="15" xfId="0" applyNumberFormat="1" applyFont="1" applyFill="1" applyBorder="1"/>
    <xf numFmtId="0" fontId="27" fillId="11" borderId="9" xfId="2" applyFont="1" applyFill="1" applyBorder="1" applyAlignment="1" applyProtection="1">
      <alignment horizontal="center" vertical="center"/>
    </xf>
    <xf numFmtId="164" fontId="5" fillId="11" borderId="16" xfId="0" quotePrefix="1" applyNumberFormat="1" applyFont="1" applyFill="1" applyBorder="1" applyAlignment="1">
      <alignment horizontal="center"/>
    </xf>
    <xf numFmtId="3" fontId="9" fillId="7" borderId="1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9" fillId="10" borderId="0" xfId="0" applyFont="1" applyFill="1" applyAlignment="1">
      <alignment horizontal="center" vertical="center" wrapText="1"/>
    </xf>
    <xf numFmtId="0" fontId="19" fillId="10" borderId="9" xfId="0" applyFont="1" applyFill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center" vertical="center"/>
    </xf>
    <xf numFmtId="0" fontId="28" fillId="3" borderId="11" xfId="0" applyFont="1" applyFill="1" applyBorder="1" applyAlignment="1">
      <alignment horizontal="center" vertical="center"/>
    </xf>
    <xf numFmtId="0" fontId="28" fillId="3" borderId="12" xfId="0" applyFont="1" applyFill="1" applyBorder="1" applyAlignment="1">
      <alignment horizontal="center" vertical="center"/>
    </xf>
    <xf numFmtId="0" fontId="28" fillId="3" borderId="15" xfId="0" applyFont="1" applyFill="1" applyBorder="1" applyAlignment="1">
      <alignment horizontal="center" vertical="center"/>
    </xf>
    <xf numFmtId="0" fontId="28" fillId="3" borderId="9" xfId="0" applyFont="1" applyFill="1" applyBorder="1" applyAlignment="1">
      <alignment horizontal="center" vertical="center"/>
    </xf>
    <xf numFmtId="0" fontId="28" fillId="3" borderId="16" xfId="0" applyFont="1" applyFill="1" applyBorder="1" applyAlignment="1">
      <alignment horizontal="center" vertical="center"/>
    </xf>
    <xf numFmtId="0" fontId="8" fillId="9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wrapText="1"/>
    </xf>
  </cellXfs>
  <cellStyles count="3">
    <cellStyle name="Hyperlink" xfId="2" builtinId="8"/>
    <cellStyle name="Normal" xfId="0" builtinId="0"/>
    <cellStyle name="Normal_Simulador série 3_09" xfId="1" xr:uid="{00000000-0005-0000-0000-000002000000}"/>
  </cellStyles>
  <dxfs count="0"/>
  <tableStyles count="0" defaultTableStyle="TableStyleMedium2" defaultPivotStyle="PivotStyleLight16"/>
  <colors>
    <mruColors>
      <color rgb="FFCCFFCC"/>
      <color rgb="FFF86726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wmf"/><Relationship Id="rId1" Type="http://schemas.openxmlformats.org/officeDocument/2006/relationships/image" Target="../media/image3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265340</xdr:colOff>
      <xdr:row>31</xdr:row>
      <xdr:rowOff>34035</xdr:rowOff>
    </xdr:from>
    <xdr:to>
      <xdr:col>5</xdr:col>
      <xdr:colOff>571499</xdr:colOff>
      <xdr:row>34</xdr:row>
      <xdr:rowOff>151026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1161" y="5361231"/>
          <a:ext cx="3224892" cy="606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891268</xdr:colOff>
      <xdr:row>31</xdr:row>
      <xdr:rowOff>6819</xdr:rowOff>
    </xdr:from>
    <xdr:to>
      <xdr:col>11</xdr:col>
      <xdr:colOff>287112</xdr:colOff>
      <xdr:row>35</xdr:row>
      <xdr:rowOff>65383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5822" y="5334015"/>
          <a:ext cx="5233308" cy="711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133350</xdr:colOff>
          <xdr:row>12</xdr:row>
          <xdr:rowOff>19050</xdr:rowOff>
        </xdr:from>
        <xdr:to>
          <xdr:col>2</xdr:col>
          <xdr:colOff>123825</xdr:colOff>
          <xdr:row>14</xdr:row>
          <xdr:rowOff>161925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8</xdr:row>
          <xdr:rowOff>161925</xdr:rowOff>
        </xdr:from>
        <xdr:to>
          <xdr:col>2</xdr:col>
          <xdr:colOff>133350</xdr:colOff>
          <xdr:row>11</xdr:row>
          <xdr:rowOff>161925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144235</xdr:colOff>
      <xdr:row>12</xdr:row>
      <xdr:rowOff>152400</xdr:rowOff>
    </xdr:from>
    <xdr:to>
      <xdr:col>10</xdr:col>
      <xdr:colOff>178593</xdr:colOff>
      <xdr:row>16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651126" y="2241947"/>
          <a:ext cx="1939358" cy="633412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P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negativos significam que a Subcontratação é mais económica do que a Fabricação própria.</a:t>
          </a:r>
        </a:p>
        <a:p>
          <a:pPr algn="l"/>
          <a:r>
            <a:rPr lang="pt-P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positivos significam o contrário.</a:t>
          </a:r>
          <a:endParaRPr lang="pt-PT" sz="8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127000</xdr:colOff>
      <xdr:row>19</xdr:row>
      <xdr:rowOff>158750</xdr:rowOff>
    </xdr:from>
    <xdr:to>
      <xdr:col>11</xdr:col>
      <xdr:colOff>237558</xdr:colOff>
      <xdr:row>23</xdr:row>
      <xdr:rowOff>63500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661150" y="3295650"/>
          <a:ext cx="2663258" cy="56515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P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negativos significam que a Subcontratação é mais económica do que a Fabricação própria.</a:t>
          </a:r>
        </a:p>
        <a:p>
          <a:pPr algn="l"/>
          <a:r>
            <a:rPr lang="pt-P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positivos significam o contrário.</a:t>
          </a:r>
          <a:endParaRPr lang="pt-PT" sz="8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158752</xdr:colOff>
      <xdr:row>18</xdr:row>
      <xdr:rowOff>154388</xdr:rowOff>
    </xdr:from>
    <xdr:to>
      <xdr:col>10</xdr:col>
      <xdr:colOff>193634</xdr:colOff>
      <xdr:row>22</xdr:row>
      <xdr:rowOff>161192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7793406" y="2733465"/>
          <a:ext cx="1939882" cy="651573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P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negativos significam que a Subcontratação é mais económica do que a Fabricação própria.</a:t>
          </a:r>
        </a:p>
        <a:p>
          <a:pPr algn="l"/>
          <a:r>
            <a:rPr lang="pt-P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positivos significam o contrário.</a:t>
          </a:r>
          <a:endParaRPr lang="pt-PT" sz="8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assis46@gmail.com" TargetMode="External"/><Relationship Id="rId1" Type="http://schemas.openxmlformats.org/officeDocument/2006/relationships/hyperlink" Target="http://www.rassis.com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4.w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3.w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R57"/>
  <sheetViews>
    <sheetView tabSelected="1" zoomScale="140" zoomScaleNormal="140" workbookViewId="0"/>
  </sheetViews>
  <sheetFormatPr defaultColWidth="9.140625" defaultRowHeight="12.75" x14ac:dyDescent="0.2"/>
  <cols>
    <col min="1" max="4" width="14.5703125" style="70" customWidth="1"/>
    <col min="5" max="13" width="14.5703125" style="68" customWidth="1"/>
    <col min="14" max="14" width="14.5703125" style="79" customWidth="1"/>
    <col min="15" max="44" width="15.5703125" style="79" customWidth="1"/>
    <col min="45" max="16384" width="9.140625" style="79"/>
  </cols>
  <sheetData>
    <row r="2" spans="1:44" s="43" customFormat="1" ht="18" customHeight="1" x14ac:dyDescent="0.2">
      <c r="A2" s="63"/>
      <c r="B2" s="63"/>
      <c r="C2" s="63"/>
      <c r="D2" s="64"/>
      <c r="E2" s="64"/>
      <c r="F2" s="64"/>
      <c r="G2" s="64"/>
      <c r="H2" s="64"/>
      <c r="I2" s="64"/>
      <c r="J2" s="64"/>
      <c r="K2" s="64"/>
      <c r="L2" s="64"/>
      <c r="M2" s="64"/>
      <c r="N2" s="65"/>
      <c r="O2" s="65"/>
      <c r="P2" s="65"/>
      <c r="Q2" s="65"/>
    </row>
    <row r="3" spans="1:44" s="43" customFormat="1" ht="10.5" customHeight="1" x14ac:dyDescent="0.2">
      <c r="A3" s="64"/>
      <c r="B3" s="64"/>
      <c r="C3" s="64"/>
      <c r="D3" s="66"/>
      <c r="E3" s="66"/>
      <c r="F3" s="66"/>
      <c r="G3" s="66"/>
      <c r="H3" s="66"/>
      <c r="I3" s="66"/>
      <c r="J3" s="66"/>
      <c r="K3" s="64"/>
      <c r="L3" s="64"/>
      <c r="M3" s="64"/>
      <c r="N3" s="65"/>
      <c r="O3" s="65"/>
      <c r="P3" s="65"/>
      <c r="Q3" s="65"/>
    </row>
    <row r="4" spans="1:44" s="68" customFormat="1" ht="24" customHeight="1" x14ac:dyDescent="0.2">
      <c r="A4" s="64"/>
      <c r="B4" s="64"/>
      <c r="C4" s="64"/>
      <c r="D4" s="66"/>
      <c r="E4" s="66"/>
      <c r="F4" s="66"/>
      <c r="G4" s="67" t="s">
        <v>73</v>
      </c>
      <c r="H4" s="66"/>
      <c r="I4" s="66"/>
      <c r="J4" s="66"/>
      <c r="K4" s="64"/>
      <c r="L4" s="64"/>
      <c r="M4" s="64"/>
      <c r="N4" s="64"/>
      <c r="O4" s="64"/>
      <c r="P4" s="64"/>
    </row>
    <row r="5" spans="1:44" s="68" customFormat="1" ht="24" customHeight="1" x14ac:dyDescent="0.2">
      <c r="A5" s="64"/>
      <c r="B5" s="64"/>
      <c r="C5" s="64"/>
      <c r="D5" s="66"/>
      <c r="E5" s="66"/>
      <c r="F5" s="66"/>
      <c r="G5" s="67" t="s">
        <v>74</v>
      </c>
      <c r="H5" s="66"/>
      <c r="I5" s="66"/>
      <c r="J5" s="66"/>
      <c r="K5" s="64"/>
      <c r="L5" s="64"/>
      <c r="M5" s="64"/>
      <c r="N5" s="64"/>
      <c r="O5" s="64"/>
      <c r="P5" s="64"/>
    </row>
    <row r="6" spans="1:44" s="43" customFormat="1" ht="10.5" customHeight="1" x14ac:dyDescent="0.2">
      <c r="A6" s="64"/>
      <c r="B6" s="64"/>
      <c r="C6" s="64"/>
      <c r="D6" s="66"/>
      <c r="E6" s="66"/>
      <c r="F6" s="66"/>
      <c r="G6" s="66"/>
      <c r="H6" s="66"/>
      <c r="I6" s="66"/>
      <c r="J6" s="66"/>
      <c r="K6" s="64"/>
      <c r="L6" s="64"/>
      <c r="M6" s="64"/>
      <c r="N6" s="65"/>
      <c r="O6" s="65"/>
      <c r="P6" s="65"/>
      <c r="Q6" s="65"/>
    </row>
    <row r="7" spans="1:44" customFormat="1" ht="10.5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3"/>
      <c r="M7" s="3"/>
      <c r="N7" s="3"/>
      <c r="O7" s="3"/>
    </row>
    <row r="8" spans="1:44" s="29" customFormat="1" ht="18" customHeight="1" x14ac:dyDescent="0.3">
      <c r="A8" s="27"/>
      <c r="B8" s="27"/>
      <c r="C8" s="2"/>
      <c r="D8" s="5"/>
      <c r="E8" s="2"/>
      <c r="F8" s="2"/>
      <c r="G8" s="30" t="s">
        <v>72</v>
      </c>
      <c r="H8" s="2"/>
      <c r="I8" s="2"/>
      <c r="J8" s="2"/>
      <c r="K8" s="2"/>
      <c r="L8" s="28"/>
      <c r="M8" s="28"/>
      <c r="N8" s="28"/>
      <c r="O8" s="28"/>
      <c r="P8" s="28"/>
    </row>
    <row r="9" spans="1:44" customFormat="1" ht="10.5" customHeight="1" thickBot="1" x14ac:dyDescent="0.25">
      <c r="A9" s="5"/>
      <c r="B9" s="5"/>
      <c r="C9" s="5"/>
      <c r="D9" s="70"/>
      <c r="E9" s="5"/>
      <c r="F9" s="5"/>
      <c r="G9" s="5"/>
      <c r="H9" s="5"/>
      <c r="I9" s="5"/>
      <c r="J9" s="5"/>
      <c r="K9" s="5"/>
      <c r="L9" s="3"/>
      <c r="M9" s="3"/>
      <c r="N9" s="3"/>
      <c r="O9" s="3"/>
    </row>
    <row r="10" spans="1:44" s="29" customFormat="1" ht="18" customHeight="1" x14ac:dyDescent="0.3">
      <c r="A10" s="27"/>
      <c r="B10" s="27"/>
      <c r="C10" s="2"/>
      <c r="D10" s="2"/>
      <c r="E10" s="2"/>
      <c r="F10" s="81"/>
      <c r="G10" s="82" t="s">
        <v>0</v>
      </c>
      <c r="H10" s="83"/>
      <c r="I10" s="2"/>
      <c r="J10" s="2"/>
      <c r="K10" s="2"/>
      <c r="L10" s="28"/>
      <c r="M10" s="28"/>
      <c r="N10" s="28"/>
      <c r="O10" s="28"/>
      <c r="P10" s="28"/>
    </row>
    <row r="11" spans="1:44" s="4" customFormat="1" ht="18" customHeight="1" x14ac:dyDescent="0.25">
      <c r="A11" s="2"/>
      <c r="B11" s="2"/>
      <c r="C11" s="2"/>
      <c r="E11" s="2"/>
      <c r="F11" s="84"/>
      <c r="G11" s="85" t="s">
        <v>28</v>
      </c>
      <c r="H11" s="86"/>
      <c r="I11" s="31"/>
      <c r="J11" s="2"/>
      <c r="K11" s="2"/>
      <c r="L11" s="1"/>
      <c r="M11" s="1"/>
    </row>
    <row r="12" spans="1:44" s="4" customFormat="1" ht="22.5" customHeight="1" thickBot="1" x14ac:dyDescent="0.3">
      <c r="A12" s="2"/>
      <c r="B12" s="2"/>
      <c r="C12" s="2"/>
      <c r="E12" s="2"/>
      <c r="F12" s="87"/>
      <c r="G12" s="88" t="s">
        <v>1</v>
      </c>
      <c r="H12" s="89"/>
      <c r="I12" s="31"/>
      <c r="J12" s="2"/>
      <c r="K12" s="2"/>
      <c r="L12" s="1"/>
      <c r="M12" s="1"/>
    </row>
    <row r="13" spans="1:44" customFormat="1" ht="18" customHeight="1" x14ac:dyDescent="0.2">
      <c r="A13" s="3"/>
      <c r="B13" s="3"/>
      <c r="C13" s="3"/>
      <c r="D13" s="2"/>
      <c r="E13" s="2"/>
      <c r="F13" s="2"/>
      <c r="G13" s="2"/>
      <c r="H13" s="2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44" s="74" customFormat="1" ht="18" customHeight="1" x14ac:dyDescent="0.2">
      <c r="A14" s="63"/>
      <c r="B14" s="63"/>
      <c r="C14" s="63"/>
      <c r="D14" s="72"/>
      <c r="E14" s="72"/>
      <c r="F14" s="72"/>
      <c r="G14" s="73" t="s">
        <v>71</v>
      </c>
      <c r="H14" s="72"/>
      <c r="I14" s="72"/>
      <c r="J14" s="72"/>
      <c r="K14" s="63"/>
      <c r="L14" s="63"/>
      <c r="M14" s="63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</row>
    <row r="15" spans="1:44" s="43" customFormat="1" ht="7.5" customHeight="1" thickBot="1" x14ac:dyDescent="0.25">
      <c r="A15" s="63"/>
      <c r="B15" s="63"/>
      <c r="C15" s="63"/>
      <c r="D15" s="69"/>
      <c r="E15" s="65"/>
      <c r="F15" s="65"/>
      <c r="G15" s="65"/>
      <c r="H15" s="65"/>
      <c r="I15" s="71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</row>
    <row r="16" spans="1:44" s="43" customFormat="1" x14ac:dyDescent="0.2">
      <c r="A16" s="63"/>
      <c r="B16" s="63"/>
      <c r="C16" s="63"/>
      <c r="D16" s="70"/>
      <c r="E16" s="94" t="s">
        <v>8</v>
      </c>
      <c r="F16" s="95"/>
      <c r="G16" s="95"/>
      <c r="H16" s="95"/>
      <c r="I16" s="96"/>
      <c r="J16" s="64"/>
      <c r="K16" s="64"/>
      <c r="L16" s="64"/>
      <c r="M16" s="64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</row>
    <row r="17" spans="1:44" s="43" customFormat="1" ht="13.5" thickBot="1" x14ac:dyDescent="0.25">
      <c r="A17" s="75"/>
      <c r="B17" s="63"/>
      <c r="C17" s="63"/>
      <c r="D17" s="70"/>
      <c r="E17" s="97"/>
      <c r="F17" s="98"/>
      <c r="G17" s="98"/>
      <c r="H17" s="98"/>
      <c r="I17" s="99"/>
      <c r="J17" s="64"/>
      <c r="K17" s="64"/>
      <c r="L17" s="64"/>
      <c r="M17" s="64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</row>
    <row r="18" spans="1:44" s="43" customFormat="1" x14ac:dyDescent="0.2">
      <c r="A18" s="63"/>
      <c r="B18" s="63"/>
      <c r="C18" s="63"/>
      <c r="D18" s="76"/>
      <c r="E18" s="64"/>
      <c r="F18" s="64"/>
      <c r="G18" s="68"/>
      <c r="H18" s="64"/>
      <c r="I18" s="64"/>
      <c r="J18" s="64"/>
      <c r="K18" s="64"/>
      <c r="L18" s="64"/>
      <c r="M18" s="64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</row>
    <row r="19" spans="1:44" s="43" customFormat="1" ht="15.75" x14ac:dyDescent="0.2">
      <c r="A19" s="63"/>
      <c r="B19" s="63"/>
      <c r="C19" s="63"/>
      <c r="D19" s="70"/>
      <c r="E19" s="77"/>
      <c r="F19" s="64"/>
      <c r="G19" s="68"/>
      <c r="H19" s="64"/>
      <c r="I19" s="64"/>
      <c r="J19" s="64"/>
      <c r="K19" s="64"/>
      <c r="L19" s="64"/>
      <c r="M19" s="64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</row>
    <row r="20" spans="1:44" s="43" customFormat="1" ht="15.75" x14ac:dyDescent="0.2">
      <c r="A20" s="63"/>
      <c r="B20" s="63"/>
      <c r="C20" s="63"/>
      <c r="D20" s="75"/>
      <c r="E20" s="77"/>
      <c r="F20" s="64"/>
      <c r="G20" s="62" t="s">
        <v>2</v>
      </c>
      <c r="H20" s="64"/>
      <c r="I20" s="64"/>
      <c r="J20" s="64"/>
      <c r="K20" s="64"/>
      <c r="L20" s="64"/>
      <c r="M20" s="64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</row>
    <row r="21" spans="1:44" s="43" customFormat="1" x14ac:dyDescent="0.2">
      <c r="A21" s="63"/>
      <c r="B21" s="63"/>
      <c r="C21" s="63"/>
      <c r="D21" s="78"/>
      <c r="E21" s="68"/>
      <c r="F21" s="64"/>
      <c r="G21" s="68"/>
      <c r="H21" s="64"/>
      <c r="I21" s="64"/>
      <c r="J21" s="64"/>
      <c r="K21" s="64"/>
      <c r="L21" s="64"/>
      <c r="M21" s="64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</row>
    <row r="22" spans="1:44" x14ac:dyDescent="0.2">
      <c r="A22" s="63"/>
      <c r="B22" s="63"/>
      <c r="C22" s="63"/>
      <c r="D22" s="78"/>
      <c r="E22" s="64"/>
      <c r="F22" s="64"/>
      <c r="H22" s="64"/>
      <c r="I22" s="64"/>
      <c r="J22" s="64"/>
      <c r="K22" s="64"/>
      <c r="L22" s="64"/>
      <c r="M22" s="64"/>
      <c r="N22" s="65"/>
      <c r="O22" s="65"/>
    </row>
    <row r="23" spans="1:44" x14ac:dyDescent="0.2">
      <c r="A23" s="63"/>
      <c r="B23" s="63"/>
      <c r="C23" s="63"/>
      <c r="D23" s="63"/>
      <c r="E23" s="64"/>
      <c r="F23" s="64"/>
      <c r="G23" s="64"/>
      <c r="H23" s="64"/>
      <c r="I23" s="64"/>
      <c r="J23" s="64"/>
      <c r="K23" s="64"/>
      <c r="L23" s="64"/>
      <c r="M23" s="64"/>
      <c r="N23" s="65"/>
      <c r="O23" s="65"/>
    </row>
    <row r="24" spans="1:44" x14ac:dyDescent="0.2">
      <c r="A24" s="63"/>
      <c r="B24" s="63"/>
      <c r="C24" s="63"/>
      <c r="D24" s="63"/>
      <c r="E24" s="64"/>
      <c r="F24" s="64"/>
      <c r="G24" s="64"/>
      <c r="H24" s="64"/>
      <c r="I24" s="80"/>
      <c r="J24" s="64"/>
      <c r="K24" s="64"/>
      <c r="L24" s="64"/>
      <c r="M24" s="64"/>
      <c r="N24" s="65"/>
      <c r="O24" s="65"/>
    </row>
    <row r="25" spans="1:44" x14ac:dyDescent="0.2">
      <c r="A25" s="63"/>
      <c r="B25" s="63"/>
      <c r="C25" s="63"/>
      <c r="D25" s="63"/>
      <c r="E25" s="64"/>
      <c r="F25" s="64"/>
      <c r="G25" s="64"/>
      <c r="H25" s="64"/>
      <c r="I25" s="64"/>
      <c r="J25" s="64"/>
      <c r="K25" s="64"/>
      <c r="L25" s="64"/>
      <c r="M25" s="64"/>
      <c r="N25" s="65"/>
      <c r="O25" s="65"/>
    </row>
    <row r="38" spans="4:5" ht="15.75" x14ac:dyDescent="0.2">
      <c r="D38" s="75" t="s">
        <v>29</v>
      </c>
      <c r="E38" s="77" t="s">
        <v>2</v>
      </c>
    </row>
    <row r="53" spans="3:6" x14ac:dyDescent="0.2">
      <c r="C53" s="92"/>
      <c r="D53" s="32" t="s">
        <v>33</v>
      </c>
      <c r="E53" s="92" t="s">
        <v>39</v>
      </c>
      <c r="F53" s="32" t="s">
        <v>33</v>
      </c>
    </row>
    <row r="54" spans="3:6" ht="13.5" thickBot="1" x14ac:dyDescent="0.25">
      <c r="C54" s="92"/>
      <c r="D54" s="33" t="s">
        <v>34</v>
      </c>
      <c r="E54" s="93"/>
      <c r="F54" s="33" t="s">
        <v>40</v>
      </c>
    </row>
    <row r="55" spans="3:6" ht="22.5" thickBot="1" x14ac:dyDescent="0.25">
      <c r="C55" s="34" t="s">
        <v>35</v>
      </c>
      <c r="D55" s="35" t="s">
        <v>36</v>
      </c>
      <c r="E55" s="35" t="s">
        <v>41</v>
      </c>
      <c r="F55" s="35" t="s">
        <v>42</v>
      </c>
    </row>
    <row r="56" spans="3:6" ht="13.5" thickBot="1" x14ac:dyDescent="0.25">
      <c r="C56" s="36"/>
      <c r="D56" s="37" t="s">
        <v>37</v>
      </c>
      <c r="E56" s="37" t="s">
        <v>43</v>
      </c>
      <c r="F56" s="43"/>
    </row>
    <row r="57" spans="3:6" ht="23.25" thickBot="1" x14ac:dyDescent="0.25">
      <c r="C57" s="38" t="s">
        <v>38</v>
      </c>
      <c r="D57" s="39">
        <v>2.1</v>
      </c>
      <c r="E57" s="39">
        <v>2.9</v>
      </c>
      <c r="F57" s="43"/>
    </row>
  </sheetData>
  <mergeCells count="3">
    <mergeCell ref="C53:C54"/>
    <mergeCell ref="E53:E54"/>
    <mergeCell ref="E16:I17"/>
  </mergeCells>
  <phoneticPr fontId="1" type="noConversion"/>
  <hyperlinks>
    <hyperlink ref="G12" r:id="rId1" xr:uid="{B48A54D5-543E-479B-81BA-B69338BE372F}"/>
    <hyperlink ref="G11" r:id="rId2" xr:uid="{BF7C43FF-277E-409A-A8F2-FC123640FA8D}"/>
  </hyperlinks>
  <pageMargins left="0.75" right="0.75" top="1" bottom="1" header="0.5" footer="0.5"/>
  <pageSetup paperSize="9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41"/>
  <sheetViews>
    <sheetView zoomScale="150" zoomScaleNormal="150" workbookViewId="0"/>
  </sheetViews>
  <sheetFormatPr defaultColWidth="8.85546875" defaultRowHeight="12.75" x14ac:dyDescent="0.2"/>
  <cols>
    <col min="1" max="1" width="22.140625" style="6" customWidth="1"/>
    <col min="2" max="4" width="14.28515625" style="6" customWidth="1"/>
    <col min="5" max="5" width="14.28515625" style="9" customWidth="1"/>
    <col min="6" max="6" width="4.7109375" style="9" customWidth="1"/>
    <col min="7" max="7" width="14.28515625" style="9" customWidth="1"/>
    <col min="8" max="8" width="16.7109375" style="9" customWidth="1"/>
    <col min="9" max="9" width="14.28515625" style="8" customWidth="1"/>
    <col min="10" max="10" width="14.28515625" style="25" customWidth="1"/>
    <col min="11" max="11" width="14.28515625" style="7" customWidth="1"/>
    <col min="12" max="12" width="16.7109375" style="7" bestFit="1" customWidth="1"/>
    <col min="13" max="20" width="13" style="7" customWidth="1"/>
    <col min="21" max="29" width="8.85546875" style="7"/>
    <col min="30" max="16384" width="8.85546875" style="6"/>
  </cols>
  <sheetData>
    <row r="1" spans="2:12" ht="13.15" customHeight="1" x14ac:dyDescent="0.2">
      <c r="D1" s="7"/>
      <c r="E1" s="8"/>
      <c r="F1" s="8"/>
      <c r="G1" s="8"/>
      <c r="H1" s="8"/>
    </row>
    <row r="2" spans="2:12" ht="13.15" customHeight="1" x14ac:dyDescent="0.2">
      <c r="D2" s="7"/>
      <c r="E2" s="8"/>
      <c r="F2" s="8"/>
    </row>
    <row r="3" spans="2:12" ht="13.15" customHeight="1" x14ac:dyDescent="0.2">
      <c r="D3" s="7"/>
      <c r="E3" s="8"/>
      <c r="F3" s="8"/>
      <c r="G3" s="100" t="s">
        <v>11</v>
      </c>
      <c r="H3" s="100"/>
      <c r="I3" s="100"/>
    </row>
    <row r="4" spans="2:12" ht="13.15" customHeight="1" x14ac:dyDescent="0.2">
      <c r="C4" s="8" t="s">
        <v>58</v>
      </c>
      <c r="D4" s="10">
        <v>5000</v>
      </c>
      <c r="E4" s="7" t="s">
        <v>25</v>
      </c>
      <c r="F4" s="7"/>
      <c r="G4" s="8" t="s">
        <v>10</v>
      </c>
      <c r="H4" s="10">
        <v>15000</v>
      </c>
      <c r="I4" s="7" t="s">
        <v>12</v>
      </c>
    </row>
    <row r="5" spans="2:12" ht="13.15" customHeight="1" x14ac:dyDescent="0.2">
      <c r="E5" s="6"/>
      <c r="F5" s="7"/>
      <c r="G5" s="8" t="s">
        <v>13</v>
      </c>
      <c r="H5" s="11">
        <v>2.5</v>
      </c>
      <c r="I5" s="7" t="s">
        <v>14</v>
      </c>
    </row>
    <row r="6" spans="2:12" ht="13.15" customHeight="1" x14ac:dyDescent="0.2">
      <c r="C6" s="8" t="s">
        <v>4</v>
      </c>
      <c r="D6" s="11">
        <v>3</v>
      </c>
      <c r="E6" s="7" t="s">
        <v>5</v>
      </c>
      <c r="G6" s="8" t="s">
        <v>17</v>
      </c>
      <c r="H6" s="12">
        <f>H4+H5*D4*D11</f>
        <v>46085.649887302803</v>
      </c>
      <c r="I6" s="7" t="s">
        <v>12</v>
      </c>
    </row>
    <row r="7" spans="2:12" ht="13.15" customHeight="1" x14ac:dyDescent="0.2">
      <c r="C7" s="8" t="s">
        <v>3</v>
      </c>
      <c r="D7" s="13">
        <v>0.1</v>
      </c>
      <c r="E7" s="7" t="s">
        <v>16</v>
      </c>
      <c r="F7" s="7"/>
      <c r="G7" s="8" t="s">
        <v>20</v>
      </c>
      <c r="H7" s="12">
        <f>H4*D14+H5*D4</f>
        <v>18531.722054380662</v>
      </c>
      <c r="I7" s="7" t="s">
        <v>18</v>
      </c>
    </row>
    <row r="8" spans="2:12" ht="13.15" customHeight="1" x14ac:dyDescent="0.2">
      <c r="E8" s="6"/>
      <c r="F8" s="7"/>
      <c r="L8" s="44"/>
    </row>
    <row r="9" spans="2:12" ht="13.15" customHeight="1" x14ac:dyDescent="0.2">
      <c r="B9" s="7" t="s">
        <v>26</v>
      </c>
      <c r="E9" s="6"/>
      <c r="F9" s="7"/>
      <c r="G9" s="100" t="s">
        <v>15</v>
      </c>
      <c r="H9" s="100"/>
      <c r="I9" s="100"/>
    </row>
    <row r="10" spans="2:12" ht="13.15" customHeight="1" x14ac:dyDescent="0.2">
      <c r="B10" s="16"/>
      <c r="C10" s="17"/>
      <c r="D10" s="18"/>
      <c r="E10" s="6"/>
      <c r="F10" s="6"/>
      <c r="G10" s="8" t="s">
        <v>54</v>
      </c>
      <c r="H10" s="11">
        <v>3.5</v>
      </c>
      <c r="I10" s="7" t="s">
        <v>14</v>
      </c>
    </row>
    <row r="11" spans="2:12" ht="13.15" customHeight="1" x14ac:dyDescent="0.2">
      <c r="B11" s="19"/>
      <c r="C11" s="8" t="s">
        <v>7</v>
      </c>
      <c r="D11" s="20">
        <f>(((1+D7)^D6)-1)/(D7*(1+D7)^D6)</f>
        <v>2.4868519909842246</v>
      </c>
      <c r="E11" s="6"/>
      <c r="F11" s="6"/>
      <c r="G11" s="8" t="s">
        <v>19</v>
      </c>
      <c r="H11" s="12">
        <f>H10*D4*D11</f>
        <v>43519.909842223933</v>
      </c>
      <c r="I11" s="7" t="s">
        <v>12</v>
      </c>
      <c r="J11" s="45"/>
    </row>
    <row r="12" spans="2:12" ht="13.15" customHeight="1" x14ac:dyDescent="0.2">
      <c r="B12" s="19"/>
      <c r="D12" s="21"/>
      <c r="F12" s="6"/>
      <c r="G12" s="8" t="s">
        <v>21</v>
      </c>
      <c r="H12" s="12">
        <f>H10*D4</f>
        <v>17500</v>
      </c>
      <c r="I12" s="7" t="s">
        <v>18</v>
      </c>
      <c r="J12" s="45"/>
    </row>
    <row r="13" spans="2:12" ht="13.15" customHeight="1" x14ac:dyDescent="0.2">
      <c r="B13" s="19"/>
      <c r="D13" s="22"/>
      <c r="E13" s="8"/>
      <c r="F13" s="6"/>
      <c r="H13" s="6"/>
      <c r="I13" s="7"/>
    </row>
    <row r="14" spans="2:12" ht="13.15" customHeight="1" x14ac:dyDescent="0.2">
      <c r="B14" s="19"/>
      <c r="C14" s="8" t="s">
        <v>6</v>
      </c>
      <c r="D14" s="20">
        <f>(D7*(1+D7)^D6)/(((1+D7)^D6)-1)</f>
        <v>0.40211480362537733</v>
      </c>
      <c r="G14" s="8" t="s">
        <v>50</v>
      </c>
      <c r="H14" s="14">
        <f>(H11-H6)/H6</f>
        <v>-5.5673296380827748E-2</v>
      </c>
    </row>
    <row r="15" spans="2:12" ht="13.15" customHeight="1" x14ac:dyDescent="0.2">
      <c r="B15" s="23"/>
      <c r="C15" s="24"/>
      <c r="D15" s="49"/>
      <c r="F15" s="8" t="s">
        <v>52</v>
      </c>
      <c r="G15" s="8" t="s">
        <v>51</v>
      </c>
      <c r="H15" s="14">
        <f>(H12-H7)/H7</f>
        <v>-5.5673296380828012E-2</v>
      </c>
    </row>
    <row r="16" spans="2:12" ht="13.15" customHeight="1" x14ac:dyDescent="0.2">
      <c r="E16" s="6"/>
      <c r="F16" s="6"/>
      <c r="G16" s="6"/>
      <c r="H16" s="6"/>
      <c r="I16" s="6"/>
    </row>
    <row r="17" spans="1:11" ht="13.15" customHeight="1" x14ac:dyDescent="0.2">
      <c r="B17" s="8" t="s">
        <v>30</v>
      </c>
      <c r="E17" s="6"/>
      <c r="F17" s="6"/>
      <c r="G17" s="8"/>
      <c r="H17" s="8"/>
    </row>
    <row r="18" spans="1:11" ht="13.15" customHeight="1" x14ac:dyDescent="0.2">
      <c r="A18" s="8"/>
      <c r="B18" s="8" t="s">
        <v>31</v>
      </c>
      <c r="C18" s="58" t="str">
        <f>"A alternativa mais económica é a "&amp;IF(H6 =MIN(H6,H11),"Fabricação própria","Subcontratação")</f>
        <v>A alternativa mais económica é a Subcontratação</v>
      </c>
      <c r="D18" s="55"/>
      <c r="E18" s="55"/>
      <c r="F18" s="55"/>
      <c r="G18" s="55"/>
      <c r="H18" s="55"/>
    </row>
    <row r="19" spans="1:11" ht="13.15" customHeight="1" x14ac:dyDescent="0.2">
      <c r="B19" s="8" t="s">
        <v>32</v>
      </c>
      <c r="C19" s="58" t="s">
        <v>65</v>
      </c>
      <c r="D19" s="56"/>
      <c r="E19" s="56"/>
      <c r="F19" s="56"/>
      <c r="G19" s="57"/>
      <c r="H19" s="57"/>
      <c r="J19" s="26"/>
      <c r="K19" s="47"/>
    </row>
    <row r="20" spans="1:11" ht="13.15" customHeight="1" x14ac:dyDescent="0.2">
      <c r="B20" s="8"/>
      <c r="C20" s="58" t="s">
        <v>66</v>
      </c>
      <c r="D20" s="56"/>
      <c r="E20" s="56"/>
      <c r="F20" s="56"/>
      <c r="G20" s="56"/>
      <c r="H20" s="56"/>
      <c r="I20" s="46"/>
      <c r="J20" s="26"/>
      <c r="K20" s="47"/>
    </row>
    <row r="21" spans="1:11" ht="13.15" customHeight="1" x14ac:dyDescent="0.2">
      <c r="C21" s="42" t="s">
        <v>48</v>
      </c>
      <c r="D21" s="42"/>
      <c r="E21" s="42"/>
      <c r="I21" s="46"/>
    </row>
    <row r="22" spans="1:11" ht="13.15" customHeight="1" x14ac:dyDescent="0.2">
      <c r="B22" s="8" t="s">
        <v>44</v>
      </c>
      <c r="C22" s="58" t="s">
        <v>67</v>
      </c>
      <c r="D22" s="59"/>
      <c r="E22" s="59"/>
      <c r="F22" s="59"/>
      <c r="G22" s="59"/>
      <c r="H22" s="56"/>
      <c r="I22" s="46"/>
    </row>
    <row r="23" spans="1:11" ht="13.15" customHeight="1" x14ac:dyDescent="0.2">
      <c r="B23" s="8" t="s">
        <v>45</v>
      </c>
      <c r="C23" s="58" t="s">
        <v>68</v>
      </c>
      <c r="D23" s="59"/>
      <c r="E23" s="58"/>
      <c r="F23" s="58"/>
      <c r="G23" s="58"/>
      <c r="H23" s="54"/>
      <c r="I23" s="46"/>
    </row>
    <row r="24" spans="1:11" ht="13.15" customHeight="1" x14ac:dyDescent="0.2">
      <c r="C24" s="58" t="s">
        <v>49</v>
      </c>
      <c r="D24" s="58"/>
      <c r="E24" s="58"/>
      <c r="F24" s="58"/>
      <c r="G24" s="60"/>
      <c r="H24" s="60"/>
      <c r="I24" s="46"/>
    </row>
    <row r="25" spans="1:11" ht="13.15" customHeight="1" x14ac:dyDescent="0.2">
      <c r="B25" s="8" t="s">
        <v>46</v>
      </c>
      <c r="C25" s="58" t="s">
        <v>69</v>
      </c>
      <c r="D25" s="58"/>
      <c r="E25" s="58"/>
      <c r="F25" s="58"/>
      <c r="G25" s="58"/>
      <c r="H25" s="54"/>
      <c r="I25" s="46"/>
    </row>
    <row r="26" spans="1:11" ht="13.15" customHeight="1" x14ac:dyDescent="0.2">
      <c r="B26" s="8" t="s">
        <v>47</v>
      </c>
      <c r="C26" s="58" t="s">
        <v>70</v>
      </c>
      <c r="D26" s="58"/>
      <c r="E26" s="58"/>
      <c r="F26" s="58"/>
      <c r="G26" s="58"/>
      <c r="H26" s="54"/>
      <c r="I26" s="46"/>
    </row>
    <row r="27" spans="1:11" ht="13.15" customHeight="1" x14ac:dyDescent="0.2"/>
    <row r="28" spans="1:11" ht="13.15" customHeight="1" x14ac:dyDescent="0.2"/>
    <row r="29" spans="1:11" ht="13.15" customHeight="1" x14ac:dyDescent="0.2"/>
    <row r="30" spans="1:11" ht="13.15" customHeight="1" x14ac:dyDescent="0.2"/>
    <row r="31" spans="1:11" ht="13.15" customHeight="1" x14ac:dyDescent="0.2"/>
    <row r="32" spans="1:11" ht="13.15" customHeight="1" x14ac:dyDescent="0.2"/>
    <row r="33" ht="13.15" customHeight="1" x14ac:dyDescent="0.2"/>
    <row r="34" ht="13.15" customHeight="1" x14ac:dyDescent="0.2"/>
    <row r="35" ht="13.15" customHeight="1" x14ac:dyDescent="0.2"/>
    <row r="36" ht="13.15" customHeight="1" x14ac:dyDescent="0.2"/>
    <row r="37" ht="13.15" customHeight="1" x14ac:dyDescent="0.2"/>
    <row r="38" ht="13.15" customHeight="1" x14ac:dyDescent="0.2"/>
    <row r="39" ht="13.15" customHeight="1" x14ac:dyDescent="0.2"/>
    <row r="40" ht="13.15" customHeight="1" x14ac:dyDescent="0.2"/>
    <row r="41" ht="13.15" customHeight="1" x14ac:dyDescent="0.2"/>
  </sheetData>
  <mergeCells count="2">
    <mergeCell ref="G3:I3"/>
    <mergeCell ref="G9:I9"/>
  </mergeCells>
  <phoneticPr fontId="1" type="noConversion"/>
  <pageMargins left="0.75" right="0.75" top="1" bottom="1" header="0.5" footer="0.5"/>
  <pageSetup paperSize="9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133350</xdr:colOff>
                <xdr:row>12</xdr:row>
                <xdr:rowOff>19050</xdr:rowOff>
              </from>
              <to>
                <xdr:col>2</xdr:col>
                <xdr:colOff>123825</xdr:colOff>
                <xdr:row>14</xdr:row>
                <xdr:rowOff>161925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</xdr:col>
                <xdr:colOff>114300</xdr:colOff>
                <xdr:row>8</xdr:row>
                <xdr:rowOff>161925</xdr:rowOff>
              </from>
              <to>
                <xdr:col>2</xdr:col>
                <xdr:colOff>133350</xdr:colOff>
                <xdr:row>11</xdr:row>
                <xdr:rowOff>161925</xdr:rowOff>
              </to>
            </anchor>
          </objectPr>
        </oleObject>
      </mc:Choice>
      <mc:Fallback>
        <oleObject progId="Equation.3" shapeId="1026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E8E76-DE76-473B-836E-BA5DD3A76F10}">
  <dimension ref="A1:U44"/>
  <sheetViews>
    <sheetView zoomScale="150" zoomScaleNormal="150" workbookViewId="0"/>
  </sheetViews>
  <sheetFormatPr defaultRowHeight="12.75" x14ac:dyDescent="0.2"/>
  <cols>
    <col min="1" max="1" width="6.7109375" style="43" customWidth="1"/>
    <col min="2" max="3" width="12.7109375" style="43" customWidth="1"/>
    <col min="4" max="4" width="13.7109375" style="43" customWidth="1"/>
    <col min="5" max="7" width="12.7109375" style="43" customWidth="1"/>
    <col min="8" max="8" width="13.7109375" style="43" customWidth="1"/>
    <col min="9" max="21" width="12.7109375" style="43" customWidth="1"/>
    <col min="22" max="16384" width="9.140625" style="43"/>
  </cols>
  <sheetData>
    <row r="1" spans="1:21" ht="12.75" customHeight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 ht="12.7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12.75" customHeight="1" x14ac:dyDescent="0.2">
      <c r="A3" s="7"/>
      <c r="B3" s="7"/>
      <c r="C3" s="7"/>
      <c r="D3" s="48" t="s">
        <v>57</v>
      </c>
      <c r="E3" s="7"/>
      <c r="F3" s="25"/>
      <c r="G3" s="100" t="s">
        <v>11</v>
      </c>
      <c r="H3" s="100"/>
      <c r="I3" s="100"/>
      <c r="J3" s="7"/>
      <c r="K3" s="48" t="s">
        <v>75</v>
      </c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 ht="12.75" customHeight="1" x14ac:dyDescent="0.2">
      <c r="A4" s="7"/>
      <c r="B4" s="7"/>
      <c r="C4" s="7"/>
      <c r="D4" s="7"/>
      <c r="E4" s="25"/>
      <c r="F4" s="25"/>
      <c r="G4" s="25"/>
      <c r="H4" s="25"/>
      <c r="I4" s="8"/>
      <c r="J4" s="8"/>
      <c r="K4" s="8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1" ht="12.75" customHeight="1" x14ac:dyDescent="0.2">
      <c r="A5" s="7"/>
      <c r="B5" s="7"/>
      <c r="C5" s="8" t="s">
        <v>62</v>
      </c>
      <c r="D5" s="10">
        <v>5000</v>
      </c>
      <c r="E5" s="7" t="s">
        <v>9</v>
      </c>
      <c r="F5" s="7"/>
      <c r="G5" s="8" t="s">
        <v>59</v>
      </c>
      <c r="H5" s="11">
        <v>3.1</v>
      </c>
      <c r="I5" s="7" t="s">
        <v>14</v>
      </c>
      <c r="J5" s="8">
        <v>1</v>
      </c>
      <c r="K5" s="52">
        <f>(D5*H5)/(1+$D$9)^J5</f>
        <v>14090.90909090909</v>
      </c>
      <c r="L5" s="7" t="s">
        <v>12</v>
      </c>
      <c r="M5" s="7"/>
      <c r="N5" s="7"/>
      <c r="O5" s="7"/>
      <c r="P5" s="7"/>
      <c r="Q5" s="7"/>
      <c r="R5" s="7"/>
      <c r="S5" s="7"/>
      <c r="T5" s="7"/>
      <c r="U5" s="7"/>
    </row>
    <row r="6" spans="1:21" ht="12.75" customHeight="1" x14ac:dyDescent="0.2">
      <c r="A6" s="7"/>
      <c r="B6" s="7"/>
      <c r="C6" s="8" t="s">
        <v>63</v>
      </c>
      <c r="D6" s="10">
        <v>4500</v>
      </c>
      <c r="E6" s="7" t="s">
        <v>9</v>
      </c>
      <c r="F6" s="7"/>
      <c r="G6" s="8" t="s">
        <v>60</v>
      </c>
      <c r="H6" s="11">
        <v>2.8</v>
      </c>
      <c r="I6" s="7" t="s">
        <v>14</v>
      </c>
      <c r="J6" s="8">
        <v>2</v>
      </c>
      <c r="K6" s="52">
        <f t="shared" ref="K6:K7" si="0">(D6*H6)/(1+$D$9)^J6</f>
        <v>10413.223140495866</v>
      </c>
      <c r="L6" s="7" t="s">
        <v>12</v>
      </c>
      <c r="M6" s="7"/>
      <c r="N6" s="7"/>
      <c r="O6" s="7"/>
      <c r="P6" s="7"/>
      <c r="Q6" s="7"/>
      <c r="R6" s="7"/>
      <c r="S6" s="7"/>
      <c r="T6" s="7"/>
      <c r="U6" s="7"/>
    </row>
    <row r="7" spans="1:21" ht="12.75" customHeight="1" x14ac:dyDescent="0.2">
      <c r="A7" s="7"/>
      <c r="B7" s="7"/>
      <c r="C7" s="8" t="s">
        <v>64</v>
      </c>
      <c r="D7" s="10">
        <v>3000</v>
      </c>
      <c r="E7" s="7" t="s">
        <v>9</v>
      </c>
      <c r="F7" s="7"/>
      <c r="G7" s="8" t="s">
        <v>61</v>
      </c>
      <c r="H7" s="11">
        <v>2.6</v>
      </c>
      <c r="I7" s="7" t="s">
        <v>14</v>
      </c>
      <c r="J7" s="8">
        <v>3</v>
      </c>
      <c r="K7" s="90">
        <f t="shared" si="0"/>
        <v>5860.2554470323048</v>
      </c>
      <c r="L7" s="7" t="s">
        <v>12</v>
      </c>
      <c r="M7" s="7"/>
      <c r="N7" s="7"/>
      <c r="O7" s="7"/>
      <c r="P7" s="7"/>
      <c r="Q7" s="7"/>
      <c r="R7" s="7"/>
      <c r="S7" s="7"/>
      <c r="T7" s="7"/>
      <c r="U7" s="7"/>
    </row>
    <row r="8" spans="1:21" ht="12.75" customHeight="1" x14ac:dyDescent="0.2">
      <c r="A8" s="7"/>
      <c r="B8" s="7"/>
      <c r="C8" s="7"/>
      <c r="D8" s="25"/>
      <c r="E8" s="25"/>
      <c r="F8" s="25"/>
      <c r="G8" s="25"/>
      <c r="H8" s="7"/>
      <c r="I8" s="7"/>
      <c r="J8" s="8"/>
      <c r="K8" s="52">
        <f>SUM(K5:K7)</f>
        <v>30364.387678437259</v>
      </c>
      <c r="L8" s="7" t="s">
        <v>12</v>
      </c>
      <c r="M8" s="7"/>
      <c r="N8" s="7"/>
      <c r="O8" s="7"/>
      <c r="P8" s="7"/>
      <c r="Q8" s="7"/>
      <c r="R8" s="7"/>
      <c r="S8" s="7"/>
      <c r="T8" s="7"/>
      <c r="U8" s="7"/>
    </row>
    <row r="9" spans="1:21" ht="12.75" customHeight="1" x14ac:dyDescent="0.2">
      <c r="A9" s="7"/>
      <c r="B9" s="7"/>
      <c r="C9" s="8" t="s">
        <v>3</v>
      </c>
      <c r="D9" s="51">
        <f>'1'!D7</f>
        <v>0.1</v>
      </c>
      <c r="E9" s="7" t="s">
        <v>16</v>
      </c>
      <c r="F9" s="7"/>
      <c r="G9" s="8" t="s">
        <v>10</v>
      </c>
      <c r="H9" s="52">
        <f>'1'!H4</f>
        <v>15000</v>
      </c>
      <c r="I9" s="7" t="s">
        <v>12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21" ht="12.7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21" ht="12.75" customHeight="1" x14ac:dyDescent="0.2">
      <c r="A11" s="7"/>
      <c r="B11" s="7"/>
      <c r="C11" s="7"/>
      <c r="D11" s="7"/>
      <c r="E11" s="7"/>
      <c r="F11" s="7"/>
      <c r="G11" s="8" t="s">
        <v>17</v>
      </c>
      <c r="H11" s="12">
        <f>K8+H9</f>
        <v>45364.387678437255</v>
      </c>
      <c r="I11" s="7" t="s">
        <v>12</v>
      </c>
      <c r="J11" s="44"/>
      <c r="K11" s="44"/>
      <c r="L11" s="7"/>
      <c r="M11" s="7"/>
      <c r="N11" s="7"/>
      <c r="O11" s="7"/>
      <c r="P11" s="7"/>
      <c r="Q11" s="25"/>
      <c r="R11" s="25"/>
      <c r="S11" s="25"/>
      <c r="T11" s="25"/>
      <c r="U11" s="25"/>
    </row>
    <row r="12" spans="1:21" ht="12.7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ht="12.75" customHeight="1" x14ac:dyDescent="0.2">
      <c r="A13" s="7"/>
      <c r="B13" s="7"/>
      <c r="C13" s="7"/>
      <c r="D13" s="7"/>
      <c r="E13" s="7"/>
      <c r="F13" s="7"/>
      <c r="G13" s="100" t="s">
        <v>15</v>
      </c>
      <c r="H13" s="100"/>
      <c r="I13" s="100"/>
      <c r="J13" s="7"/>
      <c r="K13" s="48" t="s">
        <v>75</v>
      </c>
      <c r="L13" s="7"/>
      <c r="M13" s="25"/>
      <c r="N13" s="7"/>
      <c r="O13" s="7"/>
      <c r="P13" s="7"/>
      <c r="Q13" s="7"/>
      <c r="R13" s="7"/>
      <c r="S13" s="7"/>
      <c r="T13" s="7"/>
      <c r="U13" s="7"/>
    </row>
    <row r="14" spans="1:21" ht="12.75" customHeight="1" x14ac:dyDescent="0.2">
      <c r="A14" s="7"/>
      <c r="B14" s="7"/>
      <c r="C14" s="7"/>
      <c r="D14" s="7"/>
      <c r="E14" s="7"/>
      <c r="F14" s="7"/>
      <c r="G14" s="7"/>
      <c r="H14" s="7"/>
      <c r="I14" s="7"/>
      <c r="J14" s="8"/>
      <c r="K14" s="8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1" ht="12.75" customHeight="1" x14ac:dyDescent="0.2">
      <c r="A15" s="7"/>
      <c r="B15" s="7"/>
      <c r="C15" s="7"/>
      <c r="D15" s="7"/>
      <c r="E15" s="7"/>
      <c r="F15" s="7"/>
      <c r="G15" s="8" t="s">
        <v>53</v>
      </c>
      <c r="H15" s="53">
        <f>'1'!H10</f>
        <v>3.5</v>
      </c>
      <c r="I15" s="7" t="s">
        <v>14</v>
      </c>
      <c r="J15" s="8">
        <v>1</v>
      </c>
      <c r="K15" s="52">
        <f>(D5*$H$15)/(1+$D$9)^J15</f>
        <v>15909.090909090908</v>
      </c>
      <c r="L15" s="7" t="s">
        <v>12</v>
      </c>
      <c r="M15" s="25"/>
      <c r="N15" s="25"/>
      <c r="O15" s="25"/>
      <c r="P15" s="25"/>
      <c r="Q15" s="7"/>
      <c r="R15" s="7"/>
      <c r="S15" s="7"/>
      <c r="T15" s="7"/>
      <c r="U15" s="7"/>
    </row>
    <row r="16" spans="1:21" ht="12.75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8">
        <v>2</v>
      </c>
      <c r="K16" s="52">
        <f t="shared" ref="K16:K17" si="1">(D6*$H$15)/(1+$D$9)^J16</f>
        <v>13016.528925619832</v>
      </c>
      <c r="L16" s="7" t="s">
        <v>12</v>
      </c>
      <c r="M16" s="25"/>
      <c r="N16" s="25"/>
      <c r="O16" s="25"/>
      <c r="P16" s="25"/>
      <c r="Q16" s="7"/>
      <c r="R16" s="7"/>
      <c r="S16" s="7"/>
      <c r="T16" s="7"/>
      <c r="U16" s="7"/>
    </row>
    <row r="17" spans="1:21" ht="12.75" customHeight="1" x14ac:dyDescent="0.2">
      <c r="A17" s="7"/>
      <c r="B17" s="7"/>
      <c r="C17" s="7"/>
      <c r="D17" s="7"/>
      <c r="E17" s="7"/>
      <c r="F17" s="7"/>
      <c r="G17" s="8" t="s">
        <v>19</v>
      </c>
      <c r="H17" s="12">
        <f>K18</f>
        <v>36814.425244177306</v>
      </c>
      <c r="I17" s="7" t="s">
        <v>12</v>
      </c>
      <c r="J17" s="8">
        <v>3</v>
      </c>
      <c r="K17" s="90">
        <f t="shared" si="1"/>
        <v>7888.805409466564</v>
      </c>
      <c r="L17" s="7" t="s">
        <v>12</v>
      </c>
      <c r="M17" s="25"/>
      <c r="N17" s="25"/>
      <c r="O17" s="25"/>
      <c r="P17" s="25"/>
      <c r="Q17" s="7"/>
      <c r="R17" s="7"/>
      <c r="S17" s="7"/>
      <c r="T17" s="7"/>
      <c r="U17" s="7"/>
    </row>
    <row r="18" spans="1:21" ht="12.75" customHeight="1" x14ac:dyDescent="0.2">
      <c r="A18" s="7"/>
      <c r="B18" s="7"/>
      <c r="C18" s="7"/>
      <c r="D18" s="7"/>
      <c r="E18" s="7"/>
      <c r="F18" s="7"/>
      <c r="G18" s="7"/>
      <c r="H18" s="7"/>
      <c r="I18" s="7"/>
      <c r="J18" s="8"/>
      <c r="K18" s="52">
        <f>SUM(K15:K17)</f>
        <v>36814.425244177306</v>
      </c>
      <c r="L18" s="7" t="s">
        <v>12</v>
      </c>
      <c r="M18" s="25"/>
      <c r="N18" s="25"/>
      <c r="O18" s="25"/>
      <c r="P18" s="25"/>
      <c r="Q18" s="7"/>
      <c r="R18" s="7"/>
      <c r="S18" s="7"/>
      <c r="T18" s="7"/>
      <c r="U18" s="7"/>
    </row>
    <row r="19" spans="1:21" ht="12.75" customHeight="1" x14ac:dyDescent="0.2">
      <c r="A19" s="7"/>
      <c r="B19" s="7"/>
      <c r="C19" s="7"/>
      <c r="D19" s="7"/>
      <c r="E19" s="7"/>
      <c r="F19" s="7"/>
      <c r="G19" s="8" t="s">
        <v>50</v>
      </c>
      <c r="H19" s="14">
        <f>(H17-H11)/H11</f>
        <v>-0.18847300430606154</v>
      </c>
      <c r="I19" s="7"/>
      <c r="J19" s="7"/>
      <c r="K19" s="25"/>
      <c r="L19" s="25"/>
      <c r="M19" s="25"/>
      <c r="N19" s="25"/>
      <c r="O19" s="25"/>
      <c r="P19" s="25"/>
      <c r="Q19" s="7"/>
      <c r="R19" s="7"/>
      <c r="S19" s="7"/>
      <c r="T19" s="7"/>
      <c r="U19" s="7"/>
    </row>
    <row r="20" spans="1:21" ht="12.7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spans="1:21" ht="12.75" customHeight="1" x14ac:dyDescent="0.2">
      <c r="A21" s="7"/>
      <c r="B21" s="7"/>
      <c r="C21" s="7"/>
      <c r="D21" s="7"/>
      <c r="E21" s="7"/>
      <c r="F21" s="7"/>
      <c r="G21" s="8" t="s">
        <v>27</v>
      </c>
      <c r="H21" s="41" t="str">
        <f>IF(H11&lt;H17,"Fabricação própria","Subcontratação")</f>
        <v>Subcontratação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spans="1:21" ht="12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spans="1:2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spans="1:21" ht="12.75" customHeight="1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spans="1:2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spans="1:21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spans="1:2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spans="1:21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spans="1:21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spans="1:2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pans="1:2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spans="1:2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spans="1:2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1:2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spans="1:2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spans="1:2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spans="1:2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spans="1:2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 spans="1:2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spans="1:2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spans="1:2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 spans="1:2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 spans="1:2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 spans="1:2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</row>
  </sheetData>
  <mergeCells count="2">
    <mergeCell ref="G3:I3"/>
    <mergeCell ref="G13:I13"/>
  </mergeCells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AC52"/>
  <sheetViews>
    <sheetView zoomScale="120" zoomScaleNormal="120" workbookViewId="0"/>
  </sheetViews>
  <sheetFormatPr defaultColWidth="8.85546875" defaultRowHeight="12.75" x14ac:dyDescent="0.2"/>
  <cols>
    <col min="1" max="4" width="14.7109375" style="6" customWidth="1"/>
    <col min="5" max="8" width="14.7109375" style="9" customWidth="1"/>
    <col min="9" max="10" width="14.7109375" style="8" customWidth="1"/>
    <col min="11" max="15" width="14.7109375" style="7" customWidth="1"/>
    <col min="16" max="20" width="13" style="7" customWidth="1"/>
    <col min="21" max="29" width="8.85546875" style="7"/>
    <col min="30" max="16384" width="8.85546875" style="6"/>
  </cols>
  <sheetData>
    <row r="3" spans="2:13" ht="13.15" customHeight="1" x14ac:dyDescent="0.2">
      <c r="D3" s="7"/>
      <c r="E3" s="8"/>
      <c r="F3" s="8"/>
    </row>
    <row r="4" spans="2:13" ht="13.15" customHeight="1" x14ac:dyDescent="0.2">
      <c r="C4" s="100" t="s">
        <v>57</v>
      </c>
      <c r="D4" s="100"/>
      <c r="E4" s="100"/>
      <c r="F4" s="6"/>
      <c r="G4" s="100" t="s">
        <v>11</v>
      </c>
      <c r="H4" s="100"/>
      <c r="I4" s="100"/>
      <c r="J4" s="7"/>
      <c r="K4" s="100" t="s">
        <v>15</v>
      </c>
      <c r="L4" s="100"/>
      <c r="M4" s="100"/>
    </row>
    <row r="5" spans="2:13" ht="13.15" customHeight="1" x14ac:dyDescent="0.2">
      <c r="E5" s="6"/>
      <c r="F5" s="6"/>
      <c r="G5" s="6"/>
      <c r="H5" s="6"/>
      <c r="J5" s="7"/>
    </row>
    <row r="6" spans="2:13" ht="13.15" customHeight="1" x14ac:dyDescent="0.2">
      <c r="C6" s="8" t="s">
        <v>22</v>
      </c>
      <c r="D6" s="10">
        <v>4500</v>
      </c>
      <c r="E6" s="7" t="s">
        <v>25</v>
      </c>
      <c r="F6" s="8"/>
      <c r="G6" s="8" t="s">
        <v>10</v>
      </c>
      <c r="H6" s="52">
        <f>'1'!H4</f>
        <v>15000</v>
      </c>
      <c r="I6" s="7" t="s">
        <v>12</v>
      </c>
      <c r="J6" s="7"/>
      <c r="K6" s="8" t="s">
        <v>53</v>
      </c>
      <c r="L6" s="53">
        <f>'1'!H10</f>
        <v>3.5</v>
      </c>
      <c r="M6" s="7" t="s">
        <v>14</v>
      </c>
    </row>
    <row r="7" spans="2:13" ht="13.15" customHeight="1" x14ac:dyDescent="0.2">
      <c r="C7" s="8" t="s">
        <v>23</v>
      </c>
      <c r="D7" s="10">
        <v>5000</v>
      </c>
      <c r="E7" s="7" t="s">
        <v>25</v>
      </c>
      <c r="F7" s="8"/>
      <c r="G7" s="8" t="s">
        <v>55</v>
      </c>
      <c r="H7" s="11">
        <v>2.1</v>
      </c>
      <c r="I7" s="7" t="s">
        <v>14</v>
      </c>
      <c r="J7" s="7"/>
    </row>
    <row r="8" spans="2:13" ht="13.15" customHeight="1" x14ac:dyDescent="0.2">
      <c r="C8" s="8" t="s">
        <v>24</v>
      </c>
      <c r="D8" s="10">
        <v>6000</v>
      </c>
      <c r="E8" s="7" t="s">
        <v>25</v>
      </c>
      <c r="F8" s="8"/>
      <c r="G8" s="8" t="s">
        <v>56</v>
      </c>
      <c r="H8" s="11">
        <v>2.9</v>
      </c>
      <c r="I8" s="7" t="s">
        <v>14</v>
      </c>
      <c r="J8" s="7"/>
    </row>
    <row r="9" spans="2:13" ht="13.15" customHeight="1" x14ac:dyDescent="0.2">
      <c r="C9" s="8"/>
      <c r="D9" s="8"/>
      <c r="E9" s="8"/>
      <c r="F9" s="8"/>
      <c r="G9" s="8"/>
      <c r="H9" s="8"/>
      <c r="K9" s="8"/>
      <c r="L9" s="8"/>
    </row>
    <row r="10" spans="2:13" ht="13.15" customHeight="1" x14ac:dyDescent="0.2">
      <c r="E10" s="6"/>
      <c r="F10" s="8"/>
      <c r="H10" s="101" t="s">
        <v>79</v>
      </c>
      <c r="I10" s="102" t="s">
        <v>77</v>
      </c>
      <c r="J10" s="7"/>
      <c r="L10" s="102" t="s">
        <v>77</v>
      </c>
    </row>
    <row r="11" spans="2:13" ht="13.15" customHeight="1" x14ac:dyDescent="0.2">
      <c r="C11" s="91" t="s">
        <v>76</v>
      </c>
      <c r="D11" s="26" t="s">
        <v>78</v>
      </c>
      <c r="F11" s="6"/>
      <c r="G11" s="91" t="s">
        <v>76</v>
      </c>
      <c r="H11" s="101"/>
      <c r="I11" s="102"/>
      <c r="J11" s="7"/>
      <c r="L11" s="102"/>
      <c r="M11" s="9"/>
    </row>
    <row r="12" spans="2:13" ht="13.15" customHeight="1" x14ac:dyDescent="0.2">
      <c r="B12" s="8">
        <v>1</v>
      </c>
      <c r="C12" s="15">
        <f ca="1">RAND()</f>
        <v>0.15446818520092909</v>
      </c>
      <c r="D12" s="50">
        <f t="shared" ref="D12:D13" ca="1" si="0">ROUND(IF(AND($D$6=$D$7,$D$7=$D$8),$D$6,IF($D$7="",$D$6+C12*($D$8-$D$6),IF(C12&lt;($D$7-$D$6)/($D$8-$D$6),$D$6+SQRT(C12*($D$7-$D$6)*($D$8-$D$6)),$D$8-SQRT((1-C12)*($D$8-$D$7)*($D$8-$D$6))))),0)</f>
        <v>4840</v>
      </c>
      <c r="E12" s="7" t="s">
        <v>9</v>
      </c>
      <c r="F12" s="8">
        <v>1</v>
      </c>
      <c r="G12" s="15">
        <f ca="1">RAND()</f>
        <v>5.565359450266727E-2</v>
      </c>
      <c r="H12" s="15">
        <f ca="1">ROUND($H$7+G12*($H$8-$H$7),1)</f>
        <v>2.1</v>
      </c>
      <c r="I12" s="50">
        <f ca="1">D12*H12</f>
        <v>10164</v>
      </c>
      <c r="J12" s="7" t="s">
        <v>12</v>
      </c>
      <c r="K12" s="8">
        <v>1</v>
      </c>
      <c r="L12" s="50">
        <f ca="1">D12*$L$6</f>
        <v>16940</v>
      </c>
      <c r="M12" s="7" t="s">
        <v>12</v>
      </c>
    </row>
    <row r="13" spans="2:13" ht="13.15" customHeight="1" x14ac:dyDescent="0.2">
      <c r="B13" s="8">
        <v>2</v>
      </c>
      <c r="C13" s="15">
        <f t="shared" ref="C13:C14" ca="1" si="1">RAND()</f>
        <v>0.85838092633951546</v>
      </c>
      <c r="D13" s="50">
        <f t="shared" ca="1" si="0"/>
        <v>5539</v>
      </c>
      <c r="E13" s="7" t="s">
        <v>9</v>
      </c>
      <c r="F13" s="8">
        <v>2</v>
      </c>
      <c r="G13" s="15">
        <f t="shared" ref="G13:G14" ca="1" si="2">RAND()</f>
        <v>0.37980320017340585</v>
      </c>
      <c r="H13" s="15">
        <f t="shared" ref="H13:H14" ca="1" si="3">ROUND($H$7+G13*($H$8-$H$7),1)</f>
        <v>2.4</v>
      </c>
      <c r="I13" s="50">
        <f t="shared" ref="I13:I14" ca="1" si="4">D13*H13</f>
        <v>13293.6</v>
      </c>
      <c r="J13" s="7" t="s">
        <v>12</v>
      </c>
      <c r="K13" s="8">
        <v>2</v>
      </c>
      <c r="L13" s="50">
        <f t="shared" ref="L13:L14" ca="1" si="5">D13*$L$6</f>
        <v>19386.5</v>
      </c>
      <c r="M13" s="7" t="s">
        <v>12</v>
      </c>
    </row>
    <row r="14" spans="2:13" ht="13.15" customHeight="1" x14ac:dyDescent="0.2">
      <c r="B14" s="8">
        <v>3</v>
      </c>
      <c r="C14" s="15">
        <f t="shared" ca="1" si="1"/>
        <v>0.67418637155064032</v>
      </c>
      <c r="D14" s="50">
        <f ca="1">ROUND(IF(AND($D$6=$D$7,$D$7=$D$8),$D$6,IF($D$7="",$D$6+C14*($D$8-$D$6),IF(C14&lt;($D$7-$D$6)/($D$8-$D$6),$D$6+SQRT(C14*($D$7-$D$6)*($D$8-$D$6)),$D$8-SQRT((1-C14)*($D$8-$D$7)*($D$8-$D$6))))),0)</f>
        <v>5301</v>
      </c>
      <c r="E14" s="7" t="s">
        <v>9</v>
      </c>
      <c r="F14" s="8">
        <v>3</v>
      </c>
      <c r="G14" s="15">
        <f t="shared" ca="1" si="2"/>
        <v>0.18162781754923274</v>
      </c>
      <c r="H14" s="15">
        <f t="shared" ca="1" si="3"/>
        <v>2.2000000000000002</v>
      </c>
      <c r="I14" s="50">
        <f t="shared" ca="1" si="4"/>
        <v>11662.2</v>
      </c>
      <c r="J14" s="7" t="s">
        <v>12</v>
      </c>
      <c r="K14" s="8">
        <v>3</v>
      </c>
      <c r="L14" s="50">
        <f t="shared" ca="1" si="5"/>
        <v>18553.5</v>
      </c>
      <c r="M14" s="7" t="s">
        <v>12</v>
      </c>
    </row>
    <row r="15" spans="2:13" ht="13.15" customHeight="1" x14ac:dyDescent="0.2">
      <c r="F15" s="6"/>
      <c r="J15" s="7"/>
    </row>
    <row r="16" spans="2:13" ht="13.15" customHeight="1" x14ac:dyDescent="0.2">
      <c r="C16" s="8" t="s">
        <v>4</v>
      </c>
      <c r="D16" s="50">
        <f>'1'!D6</f>
        <v>3</v>
      </c>
      <c r="E16" s="7" t="s">
        <v>5</v>
      </c>
      <c r="F16" s="8"/>
      <c r="G16" s="8" t="s">
        <v>3</v>
      </c>
      <c r="H16" s="51">
        <f>'1'!D7</f>
        <v>0.1</v>
      </c>
      <c r="I16" s="7" t="s">
        <v>16</v>
      </c>
      <c r="J16" s="7"/>
    </row>
    <row r="17" spans="1:13" ht="13.15" customHeight="1" x14ac:dyDescent="0.2">
      <c r="F17" s="6"/>
      <c r="G17" s="6"/>
      <c r="H17" s="6"/>
      <c r="I17" s="6"/>
      <c r="J17" s="7"/>
    </row>
    <row r="18" spans="1:13" ht="13.15" customHeight="1" x14ac:dyDescent="0.2">
      <c r="E18" s="6"/>
      <c r="F18" s="6"/>
      <c r="G18" s="8" t="s">
        <v>17</v>
      </c>
      <c r="H18" s="12">
        <f ca="1">H6+I12/(1+$H$16)^F12+I13/(1+$H$16)^F13+I14/(1+$H$16)^F14</f>
        <v>43988.429752066106</v>
      </c>
      <c r="I18" s="7" t="s">
        <v>12</v>
      </c>
      <c r="J18" s="7"/>
      <c r="K18" s="8" t="s">
        <v>19</v>
      </c>
      <c r="L18" s="12">
        <f ca="1">L12/(1+$H$16)^K12+L13/(1+$H$16)^K13+L14/(1+$H$16)^K14</f>
        <v>45361.419984973691</v>
      </c>
      <c r="M18" s="7" t="s">
        <v>12</v>
      </c>
    </row>
    <row r="19" spans="1:13" ht="13.15" customHeight="1" x14ac:dyDescent="0.2">
      <c r="E19" s="6"/>
      <c r="F19" s="6"/>
      <c r="G19" s="6"/>
      <c r="H19" s="6"/>
      <c r="I19" s="6"/>
      <c r="J19" s="6"/>
      <c r="K19" s="6"/>
      <c r="L19" s="6"/>
    </row>
    <row r="20" spans="1:13" ht="13.15" customHeight="1" x14ac:dyDescent="0.2">
      <c r="E20" s="6"/>
      <c r="F20" s="7"/>
      <c r="G20" s="8" t="s">
        <v>50</v>
      </c>
      <c r="H20" s="14">
        <f ca="1">(L18-H18)/H18</f>
        <v>3.1212531127985912E-2</v>
      </c>
      <c r="I20" s="6"/>
      <c r="J20" s="7"/>
    </row>
    <row r="21" spans="1:13" ht="13.15" customHeight="1" x14ac:dyDescent="0.2">
      <c r="E21" s="6"/>
      <c r="F21" s="8"/>
      <c r="I21" s="6"/>
      <c r="J21" s="7"/>
    </row>
    <row r="22" spans="1:13" ht="13.15" customHeight="1" x14ac:dyDescent="0.2">
      <c r="F22" s="8"/>
      <c r="G22" s="8" t="s">
        <v>27</v>
      </c>
      <c r="H22" s="41" t="str">
        <f ca="1">IF(H18&lt;L18,"Fabricação própria","Subcontratação")</f>
        <v>Fabricação própria</v>
      </c>
      <c r="J22" s="7"/>
    </row>
    <row r="23" spans="1:13" ht="13.15" customHeight="1" x14ac:dyDescent="0.2">
      <c r="E23" s="8"/>
      <c r="H23" s="61">
        <f ca="1">IF(L18&lt;H18,1,0)</f>
        <v>0</v>
      </c>
    </row>
    <row r="24" spans="1:13" ht="13.15" customHeight="1" x14ac:dyDescent="0.2">
      <c r="A24" s="8"/>
      <c r="G24" s="6"/>
      <c r="H24" s="6"/>
    </row>
    <row r="25" spans="1:13" ht="13.15" customHeight="1" x14ac:dyDescent="0.2"/>
    <row r="26" spans="1:13" ht="13.15" customHeight="1" x14ac:dyDescent="0.2">
      <c r="G26" s="6"/>
      <c r="H26" s="6"/>
      <c r="I26" s="6"/>
    </row>
    <row r="27" spans="1:13" ht="13.15" customHeight="1" x14ac:dyDescent="0.2">
      <c r="G27" s="6"/>
      <c r="H27" s="6"/>
      <c r="I27" s="6"/>
    </row>
    <row r="28" spans="1:13" ht="13.15" customHeight="1" x14ac:dyDescent="0.2">
      <c r="G28" s="6"/>
      <c r="H28" s="6"/>
      <c r="I28" s="6"/>
    </row>
    <row r="29" spans="1:13" ht="13.15" customHeight="1" x14ac:dyDescent="0.2">
      <c r="H29" s="6"/>
      <c r="I29" s="7"/>
    </row>
    <row r="30" spans="1:13" ht="13.15" customHeight="1" x14ac:dyDescent="0.2">
      <c r="G30" s="6"/>
      <c r="H30" s="6"/>
    </row>
    <row r="31" spans="1:13" ht="13.15" customHeight="1" x14ac:dyDescent="0.2">
      <c r="G31" s="6"/>
      <c r="H31" s="6"/>
    </row>
    <row r="32" spans="1:13" ht="13.15" customHeight="1" x14ac:dyDescent="0.2">
      <c r="G32" s="6"/>
      <c r="H32" s="6"/>
    </row>
    <row r="33" spans="1:8" ht="13.15" customHeight="1" x14ac:dyDescent="0.2">
      <c r="G33" s="6"/>
      <c r="H33" s="6"/>
    </row>
    <row r="34" spans="1:8" ht="13.15" customHeight="1" x14ac:dyDescent="0.2">
      <c r="G34" s="6"/>
      <c r="H34" s="6"/>
    </row>
    <row r="35" spans="1:8" ht="13.15" customHeight="1" x14ac:dyDescent="0.2"/>
    <row r="36" spans="1:8" ht="13.15" customHeight="1" x14ac:dyDescent="0.2">
      <c r="E36" s="6"/>
      <c r="F36" s="6"/>
      <c r="H36" s="26"/>
    </row>
    <row r="37" spans="1:8" ht="13.15" customHeight="1" x14ac:dyDescent="0.2">
      <c r="A37" s="40"/>
      <c r="E37" s="6"/>
      <c r="F37" s="6"/>
      <c r="G37" s="6"/>
      <c r="H37" s="6"/>
    </row>
    <row r="38" spans="1:8" ht="13.15" customHeight="1" x14ac:dyDescent="0.2">
      <c r="E38" s="6"/>
      <c r="F38" s="6"/>
      <c r="G38" s="6"/>
      <c r="H38" s="6"/>
    </row>
    <row r="39" spans="1:8" ht="13.15" customHeight="1" x14ac:dyDescent="0.2">
      <c r="E39" s="6"/>
      <c r="F39" s="6"/>
      <c r="G39" s="6"/>
      <c r="H39" s="6"/>
    </row>
    <row r="40" spans="1:8" ht="13.15" customHeight="1" x14ac:dyDescent="0.2"/>
    <row r="41" spans="1:8" ht="13.15" customHeight="1" x14ac:dyDescent="0.2"/>
    <row r="42" spans="1:8" ht="13.15" customHeight="1" x14ac:dyDescent="0.2"/>
    <row r="43" spans="1:8" ht="13.15" customHeight="1" x14ac:dyDescent="0.2"/>
    <row r="44" spans="1:8" ht="13.15" customHeight="1" x14ac:dyDescent="0.2"/>
    <row r="45" spans="1:8" ht="13.15" customHeight="1" x14ac:dyDescent="0.2"/>
    <row r="46" spans="1:8" ht="13.15" customHeight="1" x14ac:dyDescent="0.2"/>
    <row r="47" spans="1:8" ht="13.15" customHeight="1" x14ac:dyDescent="0.2"/>
    <row r="48" spans="1:8" ht="13.15" customHeight="1" x14ac:dyDescent="0.2"/>
    <row r="49" ht="13.15" customHeight="1" x14ac:dyDescent="0.2"/>
    <row r="50" ht="13.15" customHeight="1" x14ac:dyDescent="0.2"/>
    <row r="51" ht="13.15" customHeight="1" x14ac:dyDescent="0.2"/>
    <row r="52" ht="13.15" customHeight="1" x14ac:dyDescent="0.2"/>
  </sheetData>
  <mergeCells count="6">
    <mergeCell ref="G4:I4"/>
    <mergeCell ref="C4:E4"/>
    <mergeCell ref="K4:M4"/>
    <mergeCell ref="H10:H11"/>
    <mergeCell ref="L10:L11"/>
    <mergeCell ref="I10:I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Acolhimento</vt:lpstr>
      <vt:lpstr>1</vt:lpstr>
      <vt:lpstr>2</vt:lpstr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 Assis</dc:creator>
  <cp:lastModifiedBy>Rui Assis</cp:lastModifiedBy>
  <dcterms:created xsi:type="dcterms:W3CDTF">2009-01-15T09:54:46Z</dcterms:created>
  <dcterms:modified xsi:type="dcterms:W3CDTF">2025-09-21T15:46:04Z</dcterms:modified>
</cp:coreProperties>
</file>