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i Assis\Desktop\WEB\rassis_WEBSITE\artigos\Economia\"/>
    </mc:Choice>
  </mc:AlternateContent>
  <bookViews>
    <workbookView xWindow="120" yWindow="108" windowWidth="9372" windowHeight="5220"/>
  </bookViews>
  <sheets>
    <sheet name="Acolhimento" sheetId="17" r:id="rId1"/>
    <sheet name="Dados e resultados" sheetId="1" r:id="rId2"/>
  </sheets>
  <calcPr calcId="152511"/>
</workbook>
</file>

<file path=xl/calcChain.xml><?xml version="1.0" encoding="utf-8"?>
<calcChain xmlns="http://schemas.openxmlformats.org/spreadsheetml/2006/main">
  <c r="G14" i="1" l="1"/>
  <c r="G13" i="1" l="1"/>
  <c r="H23" i="1" l="1"/>
  <c r="H24" i="1"/>
  <c r="H25" i="1"/>
  <c r="H26" i="1"/>
  <c r="H27" i="1"/>
  <c r="H22" i="1"/>
  <c r="I23" i="1" l="1"/>
  <c r="D23" i="1"/>
  <c r="G23" i="1"/>
  <c r="F23" i="1"/>
  <c r="J23" i="1"/>
  <c r="K23" i="1"/>
  <c r="L23" i="1"/>
  <c r="M23" i="1" s="1"/>
  <c r="I24" i="1"/>
  <c r="D24" i="1"/>
  <c r="E24" i="1"/>
  <c r="F24" i="1"/>
  <c r="J24" i="1"/>
  <c r="L24" i="1"/>
  <c r="M24" i="1"/>
  <c r="I25" i="1"/>
  <c r="D25" i="1"/>
  <c r="E25" i="1"/>
  <c r="F25" i="1"/>
  <c r="G25" i="1" s="1"/>
  <c r="J25" i="1"/>
  <c r="L25" i="1"/>
  <c r="I26" i="1"/>
  <c r="D26" i="1"/>
  <c r="F26" i="1"/>
  <c r="J26" i="1"/>
  <c r="K26" i="1" s="1"/>
  <c r="L26" i="1"/>
  <c r="M26" i="1" s="1"/>
  <c r="I27" i="1"/>
  <c r="D27" i="1"/>
  <c r="E27" i="1"/>
  <c r="F27" i="1"/>
  <c r="G27" i="1" s="1"/>
  <c r="J27" i="1"/>
  <c r="L27" i="1"/>
  <c r="I22" i="1"/>
  <c r="D22" i="1"/>
  <c r="E22" i="1" s="1"/>
  <c r="F22" i="1"/>
  <c r="J22" i="1"/>
  <c r="L22" i="1"/>
  <c r="M22" i="1" s="1"/>
  <c r="J7" i="1"/>
  <c r="J8" i="1"/>
  <c r="J9" i="1"/>
  <c r="J10" i="1"/>
  <c r="J11" i="1"/>
  <c r="J6" i="1"/>
  <c r="G22" i="1" l="1"/>
  <c r="K27" i="1"/>
  <c r="E26" i="1"/>
  <c r="K25" i="1"/>
  <c r="G24" i="1"/>
  <c r="K22" i="1"/>
  <c r="N22" i="1" s="1"/>
  <c r="M27" i="1"/>
  <c r="G26" i="1"/>
  <c r="N26" i="1" s="1"/>
  <c r="K10" i="1" s="1"/>
  <c r="M25" i="1"/>
  <c r="E23" i="1"/>
  <c r="N23" i="1" s="1"/>
  <c r="N27" i="1"/>
  <c r="N25" i="1"/>
  <c r="K24" i="1"/>
  <c r="N24" i="1" s="1"/>
  <c r="D29" i="1" l="1"/>
  <c r="K8" i="1"/>
  <c r="K6" i="1"/>
  <c r="K9" i="1"/>
  <c r="K7" i="1"/>
  <c r="K11" i="1"/>
</calcChain>
</file>

<file path=xl/sharedStrings.xml><?xml version="1.0" encoding="utf-8"?>
<sst xmlns="http://schemas.openxmlformats.org/spreadsheetml/2006/main" count="56" uniqueCount="37">
  <si>
    <t>Regime funcionamento (h/ano) =</t>
  </si>
  <si>
    <t>A/P;i;n =</t>
  </si>
  <si>
    <t>A/F;i;n =</t>
  </si>
  <si>
    <t>Vida útil (anos) =</t>
  </si>
  <si>
    <t>TMR (%) =</t>
  </si>
  <si>
    <t>Investim.</t>
  </si>
  <si>
    <t>Custo</t>
  </si>
  <si>
    <t>Perda</t>
  </si>
  <si>
    <t>Receita</t>
  </si>
  <si>
    <t>Proveito</t>
  </si>
  <si>
    <t>Espessura</t>
  </si>
  <si>
    <t>material</t>
  </si>
  <si>
    <t>montagem</t>
  </si>
  <si>
    <t>energia</t>
  </si>
  <si>
    <t>remoção</t>
  </si>
  <si>
    <t>residual</t>
  </si>
  <si>
    <t>total</t>
  </si>
  <si>
    <t>cm</t>
  </si>
  <si>
    <t>Kcal/m2.h</t>
  </si>
  <si>
    <t>Rui Assis</t>
  </si>
  <si>
    <t>Espessura óptima económica de um isolamento</t>
  </si>
  <si>
    <t xml:space="preserve">Conclusão: </t>
  </si>
  <si>
    <t>Preço compra material (€/m2) =</t>
  </si>
  <si>
    <t>Preço compra material (€/cm.m2) =</t>
  </si>
  <si>
    <t>Custo de montagem (€/m2) =</t>
  </si>
  <si>
    <t>Custo de montagem (€/cm.m2) =</t>
  </si>
  <si>
    <t>Custo de remoção (€/m2) =</t>
  </si>
  <si>
    <t>Proveito residual (€/cm.m2) =</t>
  </si>
  <si>
    <t>Custo da energia (€/Kcal) =</t>
  </si>
  <si>
    <t>€/m2</t>
  </si>
  <si>
    <t>€/m2.ano</t>
  </si>
  <si>
    <r>
      <t>12,1.e</t>
    </r>
    <r>
      <rPr>
        <vertAlign val="superscript"/>
        <sz val="10"/>
        <color indexed="10"/>
        <rFont val="Arial"/>
        <family val="2"/>
      </rPr>
      <t>-0,45</t>
    </r>
  </si>
  <si>
    <t>http://www.rassis.com</t>
  </si>
  <si>
    <t>Investimentos em Engenharia</t>
  </si>
  <si>
    <t>k1 =</t>
  </si>
  <si>
    <t>k2 =</t>
  </si>
  <si>
    <t>rassis46@gmail.com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</si>
</sst>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7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color indexed="9"/>
      <name val="Times New Roman"/>
      <family val="1"/>
    </font>
    <font>
      <sz val="12"/>
      <color indexed="9"/>
      <name val="Times New Roman"/>
      <family val="1"/>
    </font>
    <font>
      <b/>
      <sz val="12"/>
      <name val="Arial"/>
      <family val="2"/>
    </font>
    <font>
      <b/>
      <sz val="14"/>
      <color indexed="12"/>
      <name val="Times New Roman"/>
      <family val="1"/>
    </font>
    <font>
      <sz val="10"/>
      <color indexed="17"/>
      <name val="Times New Roman"/>
      <family val="1"/>
    </font>
    <font>
      <sz val="10"/>
      <color indexed="12"/>
      <name val="Arial"/>
      <family val="2"/>
    </font>
    <font>
      <u/>
      <sz val="8"/>
      <color indexed="12"/>
      <name val="Arial"/>
      <family val="2"/>
    </font>
    <font>
      <vertAlign val="superscript"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i/>
      <sz val="20"/>
      <color indexed="10"/>
      <name val="Times New Roman"/>
      <family val="1"/>
    </font>
    <font>
      <b/>
      <u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14"/>
      </left>
      <right/>
      <top style="medium">
        <color indexed="14"/>
      </top>
      <bottom/>
      <diagonal/>
    </border>
    <border>
      <left/>
      <right/>
      <top style="medium">
        <color indexed="14"/>
      </top>
      <bottom/>
      <diagonal/>
    </border>
    <border>
      <left style="medium">
        <color indexed="14"/>
      </left>
      <right/>
      <top/>
      <bottom/>
      <diagonal/>
    </border>
    <border>
      <left style="medium">
        <color indexed="14"/>
      </left>
      <right/>
      <top/>
      <bottom style="medium">
        <color indexed="14"/>
      </bottom>
      <diagonal/>
    </border>
    <border>
      <left/>
      <right/>
      <top/>
      <bottom style="medium">
        <color indexed="14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/>
      <diagonal/>
    </border>
    <border>
      <left style="medium">
        <color indexed="14"/>
      </left>
      <right style="medium">
        <color indexed="14"/>
      </right>
      <top/>
      <bottom/>
      <diagonal/>
    </border>
    <border>
      <left style="medium">
        <color indexed="14"/>
      </left>
      <right style="medium">
        <color indexed="14"/>
      </right>
      <top/>
      <bottom style="medium">
        <color indexed="1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5">
    <xf numFmtId="0" fontId="0" fillId="0" borderId="0" xfId="0"/>
    <xf numFmtId="0" fontId="2" fillId="0" borderId="0" xfId="0" applyFont="1" applyFill="1"/>
    <xf numFmtId="0" fontId="4" fillId="2" borderId="0" xfId="0" applyFont="1" applyFill="1" applyProtection="1"/>
    <xf numFmtId="0" fontId="10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11" fillId="4" borderId="0" xfId="0" applyFont="1" applyFill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4" fillId="2" borderId="0" xfId="0" applyFont="1" applyFill="1" applyAlignment="1" applyProtection="1">
      <alignment horizontal="right"/>
    </xf>
    <xf numFmtId="0" fontId="5" fillId="6" borderId="0" xfId="0" applyFont="1" applyFill="1" applyProtection="1"/>
    <xf numFmtId="0" fontId="11" fillId="7" borderId="2" xfId="0" applyFont="1" applyFill="1" applyBorder="1"/>
    <xf numFmtId="0" fontId="11" fillId="7" borderId="0" xfId="0" applyFont="1" applyFill="1" applyBorder="1"/>
    <xf numFmtId="0" fontId="11" fillId="7" borderId="5" xfId="0" applyFont="1" applyFill="1" applyBorder="1"/>
    <xf numFmtId="0" fontId="11" fillId="7" borderId="2" xfId="0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5" fillId="6" borderId="6" xfId="0" applyNumberFormat="1" applyFont="1" applyFill="1" applyBorder="1" applyAlignment="1">
      <alignment horizontal="center"/>
    </xf>
    <xf numFmtId="0" fontId="5" fillId="6" borderId="7" xfId="0" applyNumberFormat="1" applyFont="1" applyFill="1" applyBorder="1" applyAlignment="1">
      <alignment horizontal="center"/>
    </xf>
    <xf numFmtId="0" fontId="5" fillId="6" borderId="8" xfId="0" applyNumberFormat="1" applyFont="1" applyFill="1" applyBorder="1" applyAlignment="1">
      <alignment horizontal="center"/>
    </xf>
    <xf numFmtId="0" fontId="5" fillId="3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Protection="1"/>
    <xf numFmtId="0" fontId="8" fillId="2" borderId="0" xfId="0" quotePrefix="1" applyFont="1" applyFill="1" applyAlignment="1" applyProtection="1">
      <alignment horizontal="center"/>
    </xf>
    <xf numFmtId="0" fontId="14" fillId="2" borderId="0" xfId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164" fontId="6" fillId="2" borderId="0" xfId="0" applyNumberFormat="1" applyFont="1" applyFill="1" applyAlignment="1" applyProtection="1">
      <alignment horizontal="center"/>
      <protection hidden="1"/>
    </xf>
    <xf numFmtId="0" fontId="15" fillId="3" borderId="0" xfId="0" applyFont="1" applyFill="1" applyAlignment="1" applyProtection="1">
      <alignment horizontal="center"/>
    </xf>
    <xf numFmtId="0" fontId="2" fillId="2" borderId="0" xfId="2" applyFont="1" applyFill="1" applyBorder="1" applyAlignment="1" applyProtection="1">
      <alignment horizontal="center"/>
    </xf>
    <xf numFmtId="164" fontId="1" fillId="2" borderId="0" xfId="0" applyNumberFormat="1" applyFont="1" applyFill="1" applyProtection="1"/>
    <xf numFmtId="164" fontId="2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ill="1" applyProtection="1">
      <protection hidden="1"/>
    </xf>
    <xf numFmtId="15" fontId="7" fillId="2" borderId="0" xfId="0" applyNumberFormat="1" applyFont="1" applyFill="1" applyAlignment="1" applyProtection="1">
      <alignment horizontal="center"/>
    </xf>
    <xf numFmtId="164" fontId="8" fillId="2" borderId="0" xfId="0" quotePrefix="1" applyNumberFormat="1" applyFont="1" applyFill="1" applyAlignment="1" applyProtection="1">
      <alignment horizontal="center"/>
    </xf>
    <xf numFmtId="164" fontId="1" fillId="2" borderId="0" xfId="0" applyNumberFormat="1" applyFont="1" applyFill="1" applyProtection="1">
      <protection hidden="1"/>
    </xf>
    <xf numFmtId="0" fontId="1" fillId="2" borderId="0" xfId="0" applyNumberFormat="1" applyFont="1" applyFill="1" applyProtection="1"/>
    <xf numFmtId="0" fontId="8" fillId="2" borderId="0" xfId="0" quotePrefix="1" applyNumberFormat="1" applyFont="1" applyFill="1" applyAlignment="1" applyProtection="1">
      <alignment horizontal="center"/>
    </xf>
    <xf numFmtId="0" fontId="0" fillId="0" borderId="0" xfId="0" applyNumberFormat="1"/>
    <xf numFmtId="164" fontId="9" fillId="2" borderId="0" xfId="0" applyNumberFormat="1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right"/>
    </xf>
    <xf numFmtId="10" fontId="11" fillId="4" borderId="0" xfId="0" applyNumberFormat="1" applyFont="1" applyFill="1" applyAlignment="1">
      <alignment horizontal="center"/>
    </xf>
    <xf numFmtId="0" fontId="16" fillId="2" borderId="0" xfId="1" applyFont="1" applyFill="1" applyAlignment="1" applyProtection="1">
      <alignment horizontal="center"/>
    </xf>
  </cellXfs>
  <cellStyles count="3">
    <cellStyle name="Hyperlink" xfId="1" builtinId="8"/>
    <cellStyle name="Normal" xfId="0" builtinId="0"/>
    <cellStyle name="Normal_Simulador série 3_0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62388622231688"/>
          <c:y val="6.2512675842337329E-2"/>
          <c:w val="0.75462359466710371"/>
          <c:h val="0.6709693873744203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38100">
              <a:noFill/>
              <a:prstDash val="solid"/>
            </a:ln>
          </c:spPr>
          <c:invertIfNegative val="0"/>
          <c:cat>
            <c:numRef>
              <c:f>'Dados e resultados'!$J$6:$J$11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'Dados e resultados'!$K$6:$K$11</c:f>
              <c:numCache>
                <c:formatCode>General</c:formatCode>
                <c:ptCount val="6"/>
                <c:pt idx="0">
                  <c:v>14.181499672064037</c:v>
                </c:pt>
                <c:pt idx="1">
                  <c:v>12.235550639877461</c:v>
                </c:pt>
                <c:pt idx="2">
                  <c:v>12.067640915678549</c:v>
                </c:pt>
                <c:pt idx="3">
                  <c:v>12.485148590531077</c:v>
                </c:pt>
                <c:pt idx="4">
                  <c:v>13.181401738766716</c:v>
                </c:pt>
                <c:pt idx="5">
                  <c:v>14.03634750001159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722064"/>
        <c:axId val="431722624"/>
      </c:barChart>
      <c:catAx>
        <c:axId val="43172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espessura (cm)</a:t>
                </a:r>
              </a:p>
            </c:rich>
          </c:tx>
          <c:layout>
            <c:manualLayout>
              <c:xMode val="edge"/>
              <c:yMode val="edge"/>
              <c:x val="0.43958667787885769"/>
              <c:y val="0.85017225787952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43172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172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custo (€/m2.ano)</a:t>
                </a:r>
              </a:p>
            </c:rich>
          </c:tx>
          <c:layout>
            <c:manualLayout>
              <c:xMode val="edge"/>
              <c:yMode val="edge"/>
              <c:x val="1.2210840149835641E-2"/>
              <c:y val="0.287558172875449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431722064"/>
        <c:crosses val="autoZero"/>
        <c:crossBetween val="between"/>
      </c:valAx>
      <c:spPr>
        <a:solidFill>
          <a:srgbClr val="FFFFC0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 paperSize="9" orientation="landscape" horizontalDpi="300" verticalDpi="30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1015999</xdr:colOff>
      <xdr:row>11</xdr:row>
      <xdr:rowOff>105801</xdr:rowOff>
    </xdr:from>
    <xdr:to>
      <xdr:col>8</xdr:col>
      <xdr:colOff>12700</xdr:colOff>
      <xdr:row>24</xdr:row>
      <xdr:rowOff>114300</xdr:rowOff>
    </xdr:to>
    <xdr:sp macro="" textlink="">
      <xdr:nvSpPr>
        <xdr:cNvPr id="2" name="TextBox 1"/>
        <xdr:cNvSpPr txBox="1"/>
      </xdr:nvSpPr>
      <xdr:spPr>
        <a:xfrm>
          <a:off x="3149599" y="2258451"/>
          <a:ext cx="5397501" cy="29802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PT" sz="900" b="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Pretendemos seleccionar a espessura mais económica de chapas de um material isolante térmico destinado ao revestimento das paredes de uma câmara frigorífica. Depois de algum tempo, conseguimos obter a informação pertinente para a análise descrita no quadro abaixo (todos os custos são estimados a preços constantes).</a:t>
          </a:r>
          <a:endParaRPr lang="pt-PT" sz="900" b="1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r>
            <a:rPr lang="pt-PT" sz="90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  </a:t>
          </a:r>
        </a:p>
        <a:p>
          <a:endParaRPr lang="pt-PT" sz="900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endParaRPr lang="pt-PT" sz="900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endParaRPr lang="pt-PT" sz="900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endParaRPr lang="pt-PT" sz="900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endParaRPr lang="pt-PT" sz="900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endParaRPr lang="pt-PT" sz="900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endParaRPr lang="pt-PT" sz="900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endParaRPr lang="pt-PT" sz="900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endParaRPr lang="pt-PT" sz="900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r>
            <a:rPr lang="pt-PT" sz="900" b="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De uma tabela técnica, ficamos a saber que as espessuras normalizadas disponíveis são: 1, 2, 3, 4, 5 e 6 cm e que as perdas térmicas </a:t>
          </a:r>
          <a:r>
            <a:rPr lang="pt-PT" sz="900" b="0" i="1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P</a:t>
          </a:r>
          <a:r>
            <a:rPr lang="pt-PT" sz="900" b="0" i="1" baseline="-2500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t</a:t>
          </a:r>
          <a:r>
            <a:rPr lang="pt-PT" sz="900" b="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 variam com a espessura </a:t>
          </a:r>
          <a:r>
            <a:rPr lang="pt-PT" sz="900" b="0" i="1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e</a:t>
          </a:r>
          <a:r>
            <a:rPr lang="pt-PT" sz="900" b="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 da chapa, de acordo com a expressão (em Kal/m</a:t>
          </a:r>
          <a:r>
            <a:rPr lang="pt-PT" sz="900" b="0" baseline="3000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2</a:t>
          </a:r>
          <a:r>
            <a:rPr lang="pt-PT" sz="900" b="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.hora):</a:t>
          </a:r>
          <a:endParaRPr lang="pt-PT" sz="900" b="1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r>
            <a:rPr lang="pt-PT" sz="900" i="1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 </a:t>
          </a:r>
          <a:endParaRPr lang="pt-PT" sz="900">
            <a:solidFill>
              <a:schemeClr val="dk1"/>
            </a:solidFill>
            <a:latin typeface="+mn-lt"/>
            <a:ea typeface="+mn-ea"/>
            <a:cs typeface="Arial" pitchFamily="34" charset="0"/>
          </a:endParaRPr>
        </a:p>
        <a:p>
          <a:pPr algn="ctr"/>
          <a:r>
            <a:rPr lang="pt-PT" sz="900" i="1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P</a:t>
          </a:r>
          <a:r>
            <a:rPr lang="pt-PT" sz="900" i="1" baseline="-2500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t</a:t>
          </a:r>
          <a:r>
            <a:rPr lang="pt-PT" sz="900" i="1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 = </a:t>
          </a:r>
          <a:r>
            <a:rPr lang="pt-PT" sz="90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12,1</a:t>
          </a:r>
          <a:r>
            <a:rPr lang="pt-PT" sz="900" i="1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.e</a:t>
          </a:r>
          <a:r>
            <a:rPr lang="pt-PT" sz="900" i="1" baseline="3000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-</a:t>
          </a:r>
          <a:r>
            <a:rPr lang="pt-PT" sz="900" baseline="3000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0,45</a:t>
          </a:r>
          <a:r>
            <a:rPr lang="pt-PT" sz="90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   </a:t>
          </a:r>
        </a:p>
        <a:p>
          <a:r>
            <a:rPr lang="pt-PT" sz="90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 </a:t>
          </a:r>
        </a:p>
        <a:p>
          <a:r>
            <a:rPr lang="pt-PT" sz="900">
              <a:solidFill>
                <a:schemeClr val="dk1"/>
              </a:solidFill>
              <a:latin typeface="+mn-lt"/>
              <a:ea typeface="+mn-ea"/>
              <a:cs typeface="Arial" pitchFamily="34" charset="0"/>
            </a:rPr>
            <a:t> Sabendo que a empresa tem estabelecida como política uma taxa mínima de rentabilidade de 15%.ano para investimentos de produtividade, pretendemos determinar qual a espessura óptima económica daquele material isolante.</a:t>
          </a:r>
        </a:p>
        <a:p>
          <a:endParaRPr lang="pt-PT" sz="900">
            <a:latin typeface="+mn-lt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947166</xdr:colOff>
      <xdr:row>14</xdr:row>
      <xdr:rowOff>31653</xdr:rowOff>
    </xdr:from>
    <xdr:to>
      <xdr:col>7</xdr:col>
      <xdr:colOff>705700</xdr:colOff>
      <xdr:row>19</xdr:row>
      <xdr:rowOff>144780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7566" y="3347877"/>
          <a:ext cx="4025734" cy="127136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</xdr:row>
      <xdr:rowOff>95250</xdr:rowOff>
    </xdr:from>
    <xdr:to>
      <xdr:col>14</xdr:col>
      <xdr:colOff>219075</xdr:colOff>
      <xdr:row>15</xdr:row>
      <xdr:rowOff>95250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rassis46@gmail.com" TargetMode="External"/><Relationship Id="rId1" Type="http://schemas.openxmlformats.org/officeDocument/2006/relationships/hyperlink" Target="http://www.rassi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7"/>
  <sheetViews>
    <sheetView tabSelected="1" zoomScale="120" zoomScaleNormal="120" workbookViewId="0"/>
  </sheetViews>
  <sheetFormatPr defaultRowHeight="13.2" x14ac:dyDescent="0.25"/>
  <cols>
    <col min="1" max="41" width="15.5546875" customWidth="1"/>
  </cols>
  <sheetData>
    <row r="1" spans="1:55" ht="1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</row>
    <row r="2" spans="1:55" ht="15" customHeight="1" x14ac:dyDescent="0.25">
      <c r="A2" s="24"/>
      <c r="B2" s="24"/>
      <c r="C2" s="24"/>
      <c r="D2" s="25"/>
      <c r="E2" s="25"/>
      <c r="F2" s="25"/>
      <c r="G2" s="25"/>
      <c r="H2" s="25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</row>
    <row r="3" spans="1:55" ht="24.6" x14ac:dyDescent="0.4">
      <c r="A3" s="24"/>
      <c r="B3" s="24"/>
      <c r="C3" s="24"/>
      <c r="D3" s="25"/>
      <c r="E3" s="25"/>
      <c r="F3" s="30" t="s">
        <v>33</v>
      </c>
      <c r="G3" s="25"/>
      <c r="H3" s="25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</row>
    <row r="4" spans="1:55" ht="15" customHeight="1" x14ac:dyDescent="0.25">
      <c r="A4" s="24"/>
      <c r="B4" s="24"/>
      <c r="C4" s="24"/>
      <c r="D4" s="25"/>
      <c r="E4" s="25"/>
      <c r="F4" s="25"/>
      <c r="G4" s="25"/>
      <c r="H4" s="25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</row>
    <row r="5" spans="1:55" ht="10.199999999999999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</row>
    <row r="6" spans="1:55" s="34" customFormat="1" ht="15" customHeight="1" x14ac:dyDescent="0.3">
      <c r="A6" s="31"/>
      <c r="B6" s="31"/>
      <c r="C6" s="32"/>
      <c r="D6" s="32"/>
      <c r="E6" s="32"/>
      <c r="F6" s="29" t="s">
        <v>19</v>
      </c>
      <c r="G6" s="32"/>
      <c r="H6" s="32"/>
      <c r="I6" s="33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</row>
    <row r="7" spans="1:55" s="34" customFormat="1" ht="15" customHeight="1" x14ac:dyDescent="0.3">
      <c r="A7" s="31"/>
      <c r="B7" s="31"/>
      <c r="C7" s="32"/>
      <c r="D7" s="32"/>
      <c r="E7" s="32"/>
      <c r="F7" s="35">
        <v>43246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</row>
    <row r="8" spans="1:55" s="34" customFormat="1" ht="15" customHeight="1" x14ac:dyDescent="0.3">
      <c r="A8" s="32"/>
      <c r="B8" s="32"/>
      <c r="C8" s="32"/>
      <c r="D8" s="32"/>
      <c r="E8" s="32"/>
      <c r="F8" s="44" t="s">
        <v>36</v>
      </c>
      <c r="G8" s="36"/>
      <c r="H8" s="36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</row>
    <row r="9" spans="1:55" s="34" customFormat="1" ht="15" customHeight="1" x14ac:dyDescent="0.3">
      <c r="A9" s="32"/>
      <c r="B9" s="32"/>
      <c r="C9" s="32"/>
      <c r="D9" s="32"/>
      <c r="E9" s="32"/>
      <c r="F9" s="27" t="s">
        <v>32</v>
      </c>
      <c r="G9" s="36"/>
      <c r="H9" s="36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</row>
    <row r="10" spans="1:55" s="40" customFormat="1" ht="15" customHeight="1" x14ac:dyDescent="0.3">
      <c r="A10" s="37"/>
      <c r="B10" s="37"/>
      <c r="C10" s="34"/>
      <c r="D10" s="38"/>
      <c r="E10" s="38"/>
      <c r="F10" s="38"/>
      <c r="G10" s="38"/>
      <c r="H10" s="39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40" customFormat="1" ht="15" customHeight="1" x14ac:dyDescent="0.3">
      <c r="A11" s="37"/>
      <c r="B11" s="37"/>
      <c r="C11" s="34"/>
      <c r="D11" s="38"/>
      <c r="E11" s="38"/>
      <c r="F11" s="41" t="s">
        <v>20</v>
      </c>
      <c r="G11" s="38"/>
      <c r="H11" s="39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ht="18" customHeight="1" x14ac:dyDescent="0.3">
      <c r="A12" s="24"/>
      <c r="B12" s="24"/>
      <c r="C12" s="24"/>
      <c r="D12" s="24"/>
      <c r="E12" s="24"/>
      <c r="F12" s="26"/>
      <c r="G12" s="24"/>
      <c r="H12" s="26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55" ht="18" customHeight="1" x14ac:dyDescent="0.3">
      <c r="A13" s="24"/>
      <c r="B13" s="24"/>
      <c r="C13" s="24"/>
      <c r="D13" s="24"/>
      <c r="E13" s="24"/>
      <c r="F13" s="26"/>
      <c r="G13" s="24"/>
      <c r="H13" s="26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55" ht="18" customHeight="1" x14ac:dyDescent="0.3">
      <c r="A14" s="24"/>
      <c r="B14" s="24"/>
      <c r="C14" s="24"/>
      <c r="D14" s="24"/>
      <c r="E14" s="24"/>
      <c r="F14" s="3"/>
      <c r="G14" s="24"/>
      <c r="H14" s="26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55" ht="18" customHeight="1" x14ac:dyDescent="0.3">
      <c r="A15" s="24"/>
      <c r="B15" s="24"/>
      <c r="C15" s="24"/>
      <c r="D15" s="24"/>
      <c r="E15" s="24"/>
      <c r="F15" s="24"/>
      <c r="G15" s="24"/>
      <c r="H15" s="26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55" ht="18" customHeight="1" x14ac:dyDescent="0.3">
      <c r="A16" s="24"/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 ht="18" customHeight="1" x14ac:dyDescent="0.3">
      <c r="A17" s="24"/>
      <c r="B17" s="24"/>
      <c r="C17" s="24"/>
      <c r="D17" s="24"/>
      <c r="E17" s="24"/>
      <c r="F17" s="24"/>
      <c r="G17" s="24"/>
      <c r="H17" s="26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 ht="18" customHeight="1" x14ac:dyDescent="0.3">
      <c r="A18" s="24"/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 ht="18" customHeight="1" x14ac:dyDescent="0.25">
      <c r="A19" s="24"/>
      <c r="B19" s="24"/>
      <c r="C19" s="24"/>
      <c r="D19" s="24"/>
      <c r="E19" s="24"/>
      <c r="F19" s="24"/>
      <c r="G19" s="24"/>
      <c r="H19" s="28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 ht="18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 ht="18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 ht="18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 ht="18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 ht="18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 ht="18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 ht="18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</row>
    <row r="30" spans="1:4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</row>
    <row r="31" spans="1:4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</row>
    <row r="32" spans="1:4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</row>
    <row r="33" spans="1:4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</row>
    <row r="34" spans="1:4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</row>
    <row r="35" spans="1:4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</row>
    <row r="36" spans="1:4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</row>
    <row r="37" spans="1:4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</row>
  </sheetData>
  <phoneticPr fontId="3" type="noConversion"/>
  <hyperlinks>
    <hyperlink ref="F9" r:id="rId1"/>
    <hyperlink ref="F8" r:id="rId2"/>
  </hyperlinks>
  <pageMargins left="0.75" right="0.75" top="1" bottom="1" header="0.5" footer="0.5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zoomScaleNormal="100" workbookViewId="0"/>
  </sheetViews>
  <sheetFormatPr defaultRowHeight="13.2" x14ac:dyDescent="0.25"/>
  <cols>
    <col min="1" max="2" width="21.109375" customWidth="1"/>
    <col min="3" max="14" width="9.6640625" customWidth="1"/>
  </cols>
  <sheetData>
    <row r="1" spans="1:3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1" x14ac:dyDescent="0.25">
      <c r="A3" s="2"/>
      <c r="B3" s="2"/>
      <c r="C3" s="2" t="s">
        <v>22</v>
      </c>
      <c r="D3" s="2"/>
      <c r="E3" s="2"/>
      <c r="F3" s="2"/>
      <c r="G3" s="5">
        <v>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1" x14ac:dyDescent="0.25">
      <c r="A4" s="2"/>
      <c r="B4" s="2"/>
      <c r="C4" s="2" t="s">
        <v>23</v>
      </c>
      <c r="D4" s="2"/>
      <c r="E4" s="2"/>
      <c r="F4" s="2"/>
      <c r="G4" s="5">
        <v>6.5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</row>
    <row r="5" spans="1:31" x14ac:dyDescent="0.25">
      <c r="A5" s="2"/>
      <c r="B5" s="2"/>
      <c r="C5" s="2" t="s">
        <v>24</v>
      </c>
      <c r="D5" s="2"/>
      <c r="E5" s="2"/>
      <c r="F5" s="2"/>
      <c r="G5" s="5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"/>
    </row>
    <row r="6" spans="1:31" x14ac:dyDescent="0.25">
      <c r="A6" s="2"/>
      <c r="B6" s="2"/>
      <c r="C6" s="2" t="s">
        <v>25</v>
      </c>
      <c r="D6" s="2"/>
      <c r="E6" s="2"/>
      <c r="F6" s="2"/>
      <c r="G6" s="5">
        <v>0.25</v>
      </c>
      <c r="H6" s="2"/>
      <c r="I6" s="2"/>
      <c r="J6" s="2">
        <f t="shared" ref="J6:J11" si="0">C22</f>
        <v>1</v>
      </c>
      <c r="K6" s="2">
        <f t="shared" ref="K6:K11" si="1">N22</f>
        <v>14.181499672064037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</row>
    <row r="7" spans="1:31" x14ac:dyDescent="0.25">
      <c r="A7" s="2"/>
      <c r="B7" s="2"/>
      <c r="C7" s="2" t="s">
        <v>26</v>
      </c>
      <c r="D7" s="2"/>
      <c r="E7" s="2"/>
      <c r="F7" s="2"/>
      <c r="G7" s="5">
        <v>1.5</v>
      </c>
      <c r="H7" s="2"/>
      <c r="I7" s="2"/>
      <c r="J7" s="2">
        <f t="shared" si="0"/>
        <v>2</v>
      </c>
      <c r="K7" s="2">
        <f t="shared" si="1"/>
        <v>12.235550639877461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</row>
    <row r="8" spans="1:31" x14ac:dyDescent="0.25">
      <c r="A8" s="2"/>
      <c r="B8" s="2"/>
      <c r="C8" s="2" t="s">
        <v>27</v>
      </c>
      <c r="D8" s="2"/>
      <c r="E8" s="2"/>
      <c r="F8" s="2"/>
      <c r="G8" s="5">
        <v>0.5</v>
      </c>
      <c r="H8" s="2"/>
      <c r="I8" s="2"/>
      <c r="J8" s="2">
        <f t="shared" si="0"/>
        <v>3</v>
      </c>
      <c r="K8" s="2">
        <f t="shared" si="1"/>
        <v>12.067640915678549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</row>
    <row r="9" spans="1:31" x14ac:dyDescent="0.25">
      <c r="A9" s="2"/>
      <c r="B9" s="2"/>
      <c r="C9" s="2" t="s">
        <v>28</v>
      </c>
      <c r="D9" s="2"/>
      <c r="E9" s="2"/>
      <c r="F9" s="2"/>
      <c r="G9" s="5">
        <v>1.15E-4</v>
      </c>
      <c r="H9" s="2"/>
      <c r="I9" s="2"/>
      <c r="J9" s="2">
        <f t="shared" si="0"/>
        <v>4</v>
      </c>
      <c r="K9" s="2">
        <f t="shared" si="1"/>
        <v>12.485148590531077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</row>
    <row r="10" spans="1:31" x14ac:dyDescent="0.25">
      <c r="A10" s="2"/>
      <c r="B10" s="2"/>
      <c r="C10" s="2" t="s">
        <v>0</v>
      </c>
      <c r="D10" s="2"/>
      <c r="E10" s="2"/>
      <c r="F10" s="2"/>
      <c r="G10" s="5">
        <v>8760</v>
      </c>
      <c r="H10" s="2"/>
      <c r="I10" s="2"/>
      <c r="J10" s="2">
        <f t="shared" si="0"/>
        <v>5</v>
      </c>
      <c r="K10" s="2">
        <f t="shared" si="1"/>
        <v>13.181401738766716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1" x14ac:dyDescent="0.25">
      <c r="A11" s="2"/>
      <c r="B11" s="2"/>
      <c r="C11" s="2" t="s">
        <v>3</v>
      </c>
      <c r="D11" s="2"/>
      <c r="E11" s="2"/>
      <c r="F11" s="2"/>
      <c r="G11" s="5">
        <v>10</v>
      </c>
      <c r="H11" s="2"/>
      <c r="I11" s="2"/>
      <c r="J11" s="2">
        <f t="shared" si="0"/>
        <v>6</v>
      </c>
      <c r="K11" s="2">
        <f t="shared" si="1"/>
        <v>14.03634750001159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1" x14ac:dyDescent="0.25">
      <c r="A12" s="2"/>
      <c r="B12" s="2"/>
      <c r="C12" s="2" t="s">
        <v>4</v>
      </c>
      <c r="D12" s="2"/>
      <c r="E12" s="2"/>
      <c r="F12" s="2"/>
      <c r="G12" s="43">
        <v>0.15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1" x14ac:dyDescent="0.25">
      <c r="A13" s="2"/>
      <c r="B13" s="2"/>
      <c r="C13" s="2" t="s">
        <v>1</v>
      </c>
      <c r="D13" s="2"/>
      <c r="E13" s="2"/>
      <c r="F13" s="2"/>
      <c r="G13" s="6">
        <f>(G12*(1+G12)^G11)/(((1+G12)^G11)-1)</f>
        <v>0.19925206251758487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1" x14ac:dyDescent="0.25">
      <c r="A14" s="2"/>
      <c r="B14" s="2"/>
      <c r="C14" s="2" t="s">
        <v>2</v>
      </c>
      <c r="D14" s="2"/>
      <c r="E14" s="2"/>
      <c r="F14" s="2"/>
      <c r="G14" s="6">
        <f>G12/(((1+G12)^G11)-1)</f>
        <v>4.9252062517584856E-2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42" t="s">
        <v>34</v>
      </c>
      <c r="H16" s="5">
        <v>12.1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42" t="s">
        <v>35</v>
      </c>
      <c r="H17" s="5">
        <v>-0.45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6" x14ac:dyDescent="0.25">
      <c r="A18" s="2"/>
      <c r="B18" s="2"/>
      <c r="C18" s="2"/>
      <c r="D18" s="2"/>
      <c r="E18" s="2"/>
      <c r="F18" s="2"/>
      <c r="G18" s="2"/>
      <c r="H18" s="23" t="s">
        <v>31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2"/>
      <c r="B19" s="2"/>
      <c r="C19" s="4"/>
      <c r="D19" s="4" t="s">
        <v>5</v>
      </c>
      <c r="E19" s="4" t="s">
        <v>6</v>
      </c>
      <c r="F19" s="4" t="s">
        <v>5</v>
      </c>
      <c r="G19" s="4" t="s">
        <v>6</v>
      </c>
      <c r="H19" s="4" t="s">
        <v>7</v>
      </c>
      <c r="I19" s="4" t="s">
        <v>6</v>
      </c>
      <c r="J19" s="4" t="s">
        <v>5</v>
      </c>
      <c r="K19" s="4" t="s">
        <v>6</v>
      </c>
      <c r="L19" s="4" t="s">
        <v>8</v>
      </c>
      <c r="M19" s="4" t="s">
        <v>9</v>
      </c>
      <c r="N19" s="4" t="s">
        <v>6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25">
      <c r="A20" s="2"/>
      <c r="B20" s="2"/>
      <c r="C20" s="4" t="s">
        <v>10</v>
      </c>
      <c r="D20" s="4" t="s">
        <v>11</v>
      </c>
      <c r="E20" s="4" t="s">
        <v>11</v>
      </c>
      <c r="F20" s="4" t="s">
        <v>12</v>
      </c>
      <c r="G20" s="4" t="s">
        <v>12</v>
      </c>
      <c r="H20" s="4" t="s">
        <v>13</v>
      </c>
      <c r="I20" s="4" t="s">
        <v>13</v>
      </c>
      <c r="J20" s="4" t="s">
        <v>14</v>
      </c>
      <c r="K20" s="4" t="s">
        <v>14</v>
      </c>
      <c r="L20" s="4" t="s">
        <v>15</v>
      </c>
      <c r="M20" s="4" t="s">
        <v>15</v>
      </c>
      <c r="N20" s="4" t="s">
        <v>16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3.8" thickBot="1" x14ac:dyDescent="0.3">
      <c r="A21" s="2"/>
      <c r="B21" s="2"/>
      <c r="C21" s="4" t="s">
        <v>17</v>
      </c>
      <c r="D21" s="4" t="s">
        <v>29</v>
      </c>
      <c r="E21" s="4" t="s">
        <v>30</v>
      </c>
      <c r="F21" s="4" t="s">
        <v>29</v>
      </c>
      <c r="G21" s="4" t="s">
        <v>30</v>
      </c>
      <c r="H21" s="4" t="s">
        <v>18</v>
      </c>
      <c r="I21" s="4" t="s">
        <v>30</v>
      </c>
      <c r="J21" s="4" t="s">
        <v>29</v>
      </c>
      <c r="K21" s="4" t="s">
        <v>30</v>
      </c>
      <c r="L21" s="4" t="s">
        <v>29</v>
      </c>
      <c r="M21" s="4" t="s">
        <v>30</v>
      </c>
      <c r="N21" s="4" t="s">
        <v>30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25">
      <c r="A22" s="2"/>
      <c r="B22" s="2"/>
      <c r="C22" s="7">
        <v>1</v>
      </c>
      <c r="D22" s="8">
        <f t="shared" ref="D22:D27" si="2">$G$3+$G$4*C22</f>
        <v>7.5</v>
      </c>
      <c r="E22" s="14">
        <f t="shared" ref="E22:E27" si="3">D22*$G$13</f>
        <v>1.4943904688818865</v>
      </c>
      <c r="F22" s="8">
        <f t="shared" ref="F22:F27" si="4">$G$5+$G$6*C22</f>
        <v>2.25</v>
      </c>
      <c r="G22" s="17">
        <f t="shared" ref="G22:G27" si="5">F22*$G$13</f>
        <v>0.44831714066456596</v>
      </c>
      <c r="H22" s="8">
        <f>$H$16*C22^($H$17)</f>
        <v>12.1</v>
      </c>
      <c r="I22" s="17">
        <f t="shared" ref="I22:I27" si="6">H22*$G$9*$G$10</f>
        <v>12.189539999999999</v>
      </c>
      <c r="J22" s="8">
        <f t="shared" ref="J22:J27" si="7">$G$7</f>
        <v>1.5</v>
      </c>
      <c r="K22" s="17">
        <f t="shared" ref="K22:K27" si="8">J22*$G$14</f>
        <v>7.3878093776377288E-2</v>
      </c>
      <c r="L22" s="8">
        <f t="shared" ref="L22:L27" si="9">$G$8*C22</f>
        <v>0.5</v>
      </c>
      <c r="M22" s="14">
        <f t="shared" ref="M22:M27" si="10">L22*$G$14</f>
        <v>2.4626031258792428E-2</v>
      </c>
      <c r="N22" s="20">
        <f t="shared" ref="N22:N27" si="11">E22+G22+I22+K22-M22</f>
        <v>14.181499672064037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5">
      <c r="A23" s="2"/>
      <c r="B23" s="2"/>
      <c r="C23" s="9">
        <v>2</v>
      </c>
      <c r="D23" s="6">
        <f t="shared" si="2"/>
        <v>14</v>
      </c>
      <c r="E23" s="15">
        <f t="shared" si="3"/>
        <v>2.7895288752461882</v>
      </c>
      <c r="F23" s="6">
        <f t="shared" si="4"/>
        <v>2.5</v>
      </c>
      <c r="G23" s="18">
        <f t="shared" si="5"/>
        <v>0.49813015629396218</v>
      </c>
      <c r="H23" s="6">
        <f t="shared" ref="H23:H27" si="12">$H$16*C23^($H$17)</f>
        <v>8.8577184604710339</v>
      </c>
      <c r="I23" s="18">
        <f t="shared" si="6"/>
        <v>8.923265577078519</v>
      </c>
      <c r="J23" s="6">
        <f t="shared" si="7"/>
        <v>1.5</v>
      </c>
      <c r="K23" s="18">
        <f t="shared" si="8"/>
        <v>7.3878093776377288E-2</v>
      </c>
      <c r="L23" s="6">
        <f t="shared" si="9"/>
        <v>1</v>
      </c>
      <c r="M23" s="15">
        <f t="shared" si="10"/>
        <v>4.9252062517584856E-2</v>
      </c>
      <c r="N23" s="21">
        <f t="shared" si="11"/>
        <v>12.235550639877461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25">
      <c r="A24" s="2"/>
      <c r="B24" s="2"/>
      <c r="C24" s="9">
        <v>3</v>
      </c>
      <c r="D24" s="6">
        <f t="shared" si="2"/>
        <v>20.5</v>
      </c>
      <c r="E24" s="15">
        <f t="shared" si="3"/>
        <v>4.0846672816104901</v>
      </c>
      <c r="F24" s="6">
        <f t="shared" si="4"/>
        <v>2.75</v>
      </c>
      <c r="G24" s="18">
        <f t="shared" si="5"/>
        <v>0.5479431719233584</v>
      </c>
      <c r="H24" s="6">
        <f t="shared" si="12"/>
        <v>7.3804153882714925</v>
      </c>
      <c r="I24" s="18">
        <f t="shared" si="6"/>
        <v>7.4350304621447014</v>
      </c>
      <c r="J24" s="6">
        <f t="shared" si="7"/>
        <v>1.5</v>
      </c>
      <c r="K24" s="18">
        <f t="shared" si="8"/>
        <v>7.3878093776377288E-2</v>
      </c>
      <c r="L24" s="6">
        <f t="shared" si="9"/>
        <v>1.5</v>
      </c>
      <c r="M24" s="15">
        <f t="shared" si="10"/>
        <v>7.3878093776377288E-2</v>
      </c>
      <c r="N24" s="21">
        <f t="shared" si="11"/>
        <v>12.067640915678549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5">
      <c r="A25" s="2"/>
      <c r="B25" s="2"/>
      <c r="C25" s="9">
        <v>4</v>
      </c>
      <c r="D25" s="6">
        <f t="shared" si="2"/>
        <v>27</v>
      </c>
      <c r="E25" s="15">
        <f t="shared" si="3"/>
        <v>5.3798056879747911</v>
      </c>
      <c r="F25" s="6">
        <f t="shared" si="4"/>
        <v>3</v>
      </c>
      <c r="G25" s="18">
        <f t="shared" si="5"/>
        <v>0.59775618755275461</v>
      </c>
      <c r="H25" s="6">
        <f t="shared" si="12"/>
        <v>6.484229448344573</v>
      </c>
      <c r="I25" s="18">
        <f t="shared" si="6"/>
        <v>6.5322127462623234</v>
      </c>
      <c r="J25" s="6">
        <f t="shared" si="7"/>
        <v>1.5</v>
      </c>
      <c r="K25" s="18">
        <f t="shared" si="8"/>
        <v>7.3878093776377288E-2</v>
      </c>
      <c r="L25" s="6">
        <f t="shared" si="9"/>
        <v>2</v>
      </c>
      <c r="M25" s="15">
        <f t="shared" si="10"/>
        <v>9.8504125035169712E-2</v>
      </c>
      <c r="N25" s="21">
        <f t="shared" si="11"/>
        <v>12.485148590531077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5">
      <c r="A26" s="2"/>
      <c r="B26" s="2"/>
      <c r="C26" s="9">
        <v>5</v>
      </c>
      <c r="D26" s="6">
        <f t="shared" si="2"/>
        <v>33.5</v>
      </c>
      <c r="E26" s="15">
        <f t="shared" si="3"/>
        <v>6.674944094339093</v>
      </c>
      <c r="F26" s="6">
        <f t="shared" si="4"/>
        <v>3.25</v>
      </c>
      <c r="G26" s="18">
        <f t="shared" si="5"/>
        <v>0.64756920318215083</v>
      </c>
      <c r="H26" s="6">
        <f t="shared" si="12"/>
        <v>5.864741417275221</v>
      </c>
      <c r="I26" s="18">
        <f t="shared" si="6"/>
        <v>5.9081405037630574</v>
      </c>
      <c r="J26" s="6">
        <f t="shared" si="7"/>
        <v>1.5</v>
      </c>
      <c r="K26" s="18">
        <f t="shared" si="8"/>
        <v>7.3878093776377288E-2</v>
      </c>
      <c r="L26" s="6">
        <f t="shared" si="9"/>
        <v>2.5</v>
      </c>
      <c r="M26" s="15">
        <f t="shared" si="10"/>
        <v>0.12313015629396214</v>
      </c>
      <c r="N26" s="21">
        <f t="shared" si="11"/>
        <v>13.181401738766716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3.8" thickBot="1" x14ac:dyDescent="0.3">
      <c r="A27" s="2"/>
      <c r="B27" s="2"/>
      <c r="C27" s="10">
        <v>6</v>
      </c>
      <c r="D27" s="11">
        <f t="shared" si="2"/>
        <v>40</v>
      </c>
      <c r="E27" s="16">
        <f t="shared" si="3"/>
        <v>7.9700825007033949</v>
      </c>
      <c r="F27" s="11">
        <f t="shared" si="4"/>
        <v>3.5</v>
      </c>
      <c r="G27" s="19">
        <f t="shared" si="5"/>
        <v>0.69738221881154705</v>
      </c>
      <c r="H27" s="11">
        <f t="shared" si="12"/>
        <v>5.402780300052636</v>
      </c>
      <c r="I27" s="19">
        <f t="shared" si="6"/>
        <v>5.4427608742730254</v>
      </c>
      <c r="J27" s="11">
        <f t="shared" si="7"/>
        <v>1.5</v>
      </c>
      <c r="K27" s="19">
        <f t="shared" si="8"/>
        <v>7.3878093776377288E-2</v>
      </c>
      <c r="L27" s="11">
        <f t="shared" si="9"/>
        <v>3</v>
      </c>
      <c r="M27" s="16">
        <f t="shared" si="10"/>
        <v>0.14775618755275458</v>
      </c>
      <c r="N27" s="22">
        <f t="shared" si="11"/>
        <v>14.03634750001159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5">
      <c r="A29" s="2"/>
      <c r="B29" s="2"/>
      <c r="C29" s="12" t="s">
        <v>21</v>
      </c>
      <c r="D29" s="13" t="str">
        <f>CONCATENATE("A espessura mais económica é ",SUMIF(N22:N27,MIN(N22:N27),C22:C27)," cm")</f>
        <v>A espessura mais económica é 3 cm</v>
      </c>
      <c r="E29" s="13"/>
      <c r="F29" s="13"/>
      <c r="G29" s="1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</sheetData>
  <phoneticPr fontId="3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Acolhimento</vt:lpstr>
      <vt:lpstr>Dados e resultados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Assis</dc:creator>
  <cp:lastModifiedBy>Rui Assis</cp:lastModifiedBy>
  <dcterms:created xsi:type="dcterms:W3CDTF">1998-05-29T11:40:53Z</dcterms:created>
  <dcterms:modified xsi:type="dcterms:W3CDTF">2018-09-02T17:14:28Z</dcterms:modified>
</cp:coreProperties>
</file>