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Controlo\"/>
    </mc:Choice>
  </mc:AlternateContent>
  <bookViews>
    <workbookView xWindow="480" yWindow="48" windowWidth="11340" windowHeight="8580"/>
  </bookViews>
  <sheets>
    <sheet name="Acolhimento" sheetId="6" r:id="rId1"/>
    <sheet name="Dados e resultados" sheetId="5" r:id="rId2"/>
  </sheets>
  <calcPr calcId="152511"/>
</workbook>
</file>

<file path=xl/calcChain.xml><?xml version="1.0" encoding="utf-8"?>
<calcChain xmlns="http://schemas.openxmlformats.org/spreadsheetml/2006/main">
  <c r="V7" i="5" l="1"/>
  <c r="V8" i="5"/>
  <c r="V9" i="5"/>
  <c r="V10" i="5"/>
  <c r="V11" i="5"/>
  <c r="V12" i="5"/>
  <c r="V13" i="5"/>
  <c r="V14" i="5"/>
  <c r="V15" i="5"/>
  <c r="V6" i="5"/>
  <c r="D16" i="5"/>
  <c r="E9" i="5" s="1"/>
  <c r="E6" i="5"/>
  <c r="M2" i="5"/>
  <c r="L6" i="5"/>
  <c r="L7" i="5"/>
  <c r="L8" i="5"/>
  <c r="M8" i="5" s="1"/>
  <c r="L9" i="5"/>
  <c r="L10" i="5"/>
  <c r="L11" i="5"/>
  <c r="L12" i="5"/>
  <c r="M12" i="5" s="1"/>
  <c r="L13" i="5"/>
  <c r="L14" i="5"/>
  <c r="L15" i="5"/>
  <c r="L16" i="5"/>
  <c r="M6" i="5" s="1"/>
  <c r="E7" i="5"/>
  <c r="E10" i="5"/>
  <c r="E11" i="5"/>
  <c r="M11" i="5"/>
  <c r="E14" i="5"/>
  <c r="E15" i="5"/>
  <c r="M15" i="5"/>
  <c r="G16" i="5"/>
  <c r="H6" i="5"/>
  <c r="H16" i="5" s="1"/>
  <c r="H7" i="5"/>
  <c r="H8" i="5"/>
  <c r="H9" i="5"/>
  <c r="I9" i="5" s="1"/>
  <c r="H10" i="5"/>
  <c r="I10" i="5" s="1"/>
  <c r="H11" i="5"/>
  <c r="H12" i="5"/>
  <c r="H13" i="5"/>
  <c r="I13" i="5" s="1"/>
  <c r="H14" i="5"/>
  <c r="I14" i="5" s="1"/>
  <c r="H15" i="5"/>
  <c r="K16" i="5"/>
  <c r="T10" i="5"/>
  <c r="T6" i="5"/>
  <c r="T12" i="5"/>
  <c r="T14" i="5"/>
  <c r="T8" i="5"/>
  <c r="T13" i="5"/>
  <c r="T7" i="5"/>
  <c r="T15" i="5"/>
  <c r="T11" i="5"/>
  <c r="T9" i="5"/>
  <c r="O9" i="5" l="1"/>
  <c r="I8" i="5"/>
  <c r="I12" i="5"/>
  <c r="I11" i="5"/>
  <c r="I7" i="5"/>
  <c r="J7" i="5" s="1"/>
  <c r="I15" i="5"/>
  <c r="M7" i="5"/>
  <c r="I6" i="5"/>
  <c r="F15" i="5"/>
  <c r="M13" i="5"/>
  <c r="N13" i="5" s="1"/>
  <c r="E12" i="5"/>
  <c r="M9" i="5"/>
  <c r="E8" i="5"/>
  <c r="O6" i="5"/>
  <c r="M14" i="5"/>
  <c r="O14" i="5" s="1"/>
  <c r="E13" i="5"/>
  <c r="M10" i="5"/>
  <c r="U14" i="5" l="1"/>
  <c r="N7" i="5"/>
  <c r="J10" i="5"/>
  <c r="U9" i="5"/>
  <c r="N8" i="5"/>
  <c r="N11" i="5"/>
  <c r="N10" i="5"/>
  <c r="F8" i="5"/>
  <c r="O8" i="5"/>
  <c r="E16" i="5"/>
  <c r="I16" i="5"/>
  <c r="J6" i="5"/>
  <c r="O7" i="5"/>
  <c r="J11" i="5"/>
  <c r="J14" i="5"/>
  <c r="F9" i="5"/>
  <c r="N12" i="5"/>
  <c r="N6" i="5"/>
  <c r="O13" i="5"/>
  <c r="F13" i="5"/>
  <c r="N9" i="5"/>
  <c r="F7" i="5"/>
  <c r="F10" i="5"/>
  <c r="J12" i="5"/>
  <c r="O10" i="5"/>
  <c r="O11" i="5"/>
  <c r="O16" i="5" s="1"/>
  <c r="N15" i="5"/>
  <c r="J9" i="5"/>
  <c r="U6" i="5"/>
  <c r="N14" i="5"/>
  <c r="F12" i="5"/>
  <c r="O12" i="5"/>
  <c r="P6" i="5" s="1"/>
  <c r="F11" i="5"/>
  <c r="F14" i="5"/>
  <c r="J15" i="5"/>
  <c r="J8" i="5"/>
  <c r="O15" i="5"/>
  <c r="F6" i="5"/>
  <c r="M16" i="5"/>
  <c r="J13" i="5"/>
  <c r="F28" i="5" l="1"/>
  <c r="E27" i="5"/>
  <c r="E21" i="5"/>
  <c r="F21" i="5"/>
  <c r="T21" i="5"/>
  <c r="E28" i="5"/>
  <c r="U10" i="5"/>
  <c r="P10" i="5"/>
  <c r="E29" i="5" s="1"/>
  <c r="P7" i="5"/>
  <c r="T23" i="5" s="1"/>
  <c r="U7" i="5"/>
  <c r="P8" i="5"/>
  <c r="T28" i="5" s="1"/>
  <c r="U8" i="5"/>
  <c r="P14" i="5"/>
  <c r="U12" i="5"/>
  <c r="P12" i="5"/>
  <c r="P11" i="5"/>
  <c r="U11" i="5"/>
  <c r="P15" i="5"/>
  <c r="U15" i="5"/>
  <c r="U13" i="5"/>
  <c r="P13" i="5"/>
  <c r="P9" i="5"/>
  <c r="E25" i="5" l="1"/>
  <c r="E22" i="5"/>
  <c r="E24" i="5"/>
  <c r="F24" i="5"/>
  <c r="F26" i="5"/>
  <c r="E26" i="5"/>
  <c r="T29" i="5"/>
  <c r="F25" i="5"/>
  <c r="T24" i="5"/>
  <c r="H21" i="5"/>
  <c r="H23" i="5"/>
  <c r="F27" i="5"/>
  <c r="E23" i="5"/>
  <c r="T27" i="5"/>
  <c r="F22" i="5"/>
  <c r="F29" i="5"/>
  <c r="T26" i="5"/>
  <c r="T30" i="5"/>
  <c r="F23" i="5"/>
  <c r="E30" i="5"/>
  <c r="T22" i="5"/>
  <c r="T25" i="5"/>
  <c r="F30" i="5"/>
  <c r="H25" i="5" l="1"/>
  <c r="H28" i="5"/>
  <c r="H30" i="5"/>
  <c r="H27" i="5"/>
  <c r="H26" i="5"/>
  <c r="H29" i="5"/>
  <c r="H24" i="5"/>
  <c r="H22" i="5"/>
</calcChain>
</file>

<file path=xl/comments1.xml><?xml version="1.0" encoding="utf-8"?>
<comments xmlns="http://schemas.openxmlformats.org/spreadsheetml/2006/main">
  <authors>
    <author>Rui Assis</author>
  </authors>
  <commentList>
    <comment ref="K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Prazo para obtenção plena dos resultados</t>
        </r>
      </text>
    </comment>
  </commentList>
</comments>
</file>

<file path=xl/sharedStrings.xml><?xml version="1.0" encoding="utf-8"?>
<sst xmlns="http://schemas.openxmlformats.org/spreadsheetml/2006/main" count="42" uniqueCount="35">
  <si>
    <t>Investimento normalizado</t>
  </si>
  <si>
    <t>Prazo normalizado</t>
  </si>
  <si>
    <t>Totais =</t>
  </si>
  <si>
    <t>1/Prazo</t>
  </si>
  <si>
    <t>1/Investim.</t>
  </si>
  <si>
    <t>Ranking</t>
  </si>
  <si>
    <t>Peso =</t>
  </si>
  <si>
    <t>Referências</t>
  </si>
  <si>
    <t>Ordenados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</si>
  <si>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</si>
  <si>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</si>
  <si>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</si>
  <si>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</si>
  <si>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</si>
  <si>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</si>
  <si>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</si>
  <si>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</si>
  <si>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</si>
  <si>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</si>
  <si>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Projectos</t>
  </si>
  <si>
    <t>Rui Assis</t>
  </si>
  <si>
    <t>Método Hierárquico Multicritério</t>
  </si>
  <si>
    <t>http://www.rassis.com</t>
  </si>
  <si>
    <t>Priorização de projectos de investimento</t>
  </si>
  <si>
    <t xml:space="preserve">Células a azul para dados, verde claro para cálculos intermédios e amarelo para resultados </t>
  </si>
  <si>
    <t>Classif. global</t>
  </si>
  <si>
    <t>Orçamento disponível</t>
  </si>
  <si>
    <t>€</t>
  </si>
  <si>
    <t>Investimento (€)</t>
  </si>
  <si>
    <t>Prazo (meses)</t>
  </si>
  <si>
    <t>Realizável?</t>
  </si>
  <si>
    <t>Controlo de Gestão</t>
  </si>
  <si>
    <t>Contribuição objectivos</t>
  </si>
  <si>
    <t>Contribuição normalizada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</si>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</sst>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20"/>
      <color indexed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b/>
      <sz val="18"/>
      <name val="Arial"/>
      <family val="2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1"/>
      <color indexed="12"/>
      <name val="Times New Roman"/>
      <family val="1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2" borderId="0" xfId="0" applyFont="1" applyFill="1" applyProtection="1"/>
    <xf numFmtId="0" fontId="8" fillId="6" borderId="0" xfId="0" applyFont="1" applyFill="1" applyProtection="1"/>
    <xf numFmtId="0" fontId="10" fillId="6" borderId="0" xfId="0" applyFont="1" applyFill="1" applyAlignment="1" applyProtection="1">
      <alignment horizontal="center"/>
    </xf>
    <xf numFmtId="0" fontId="11" fillId="6" borderId="0" xfId="0" quotePrefix="1" applyFont="1" applyFill="1" applyAlignment="1" applyProtection="1">
      <alignment horizontal="center"/>
    </xf>
    <xf numFmtId="0" fontId="12" fillId="2" borderId="0" xfId="0" quotePrefix="1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5" fillId="2" borderId="0" xfId="0" applyNumberFormat="1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1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  <protection hidden="1"/>
    </xf>
    <xf numFmtId="0" fontId="6" fillId="5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4327375352778"/>
          <c:y val="9.7560975609756101E-2"/>
          <c:w val="0.80714957666980258"/>
          <c:h val="0.66089693154996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'Dados e resultados'!$E$21:$E$30</c:f>
              <c:strCache>
                <c:ptCount val="10"/>
                <c:pt idx="0">
                  <c:v>P1</c:v>
                </c:pt>
                <c:pt idx="1">
                  <c:v>P7</c:v>
                </c:pt>
                <c:pt idx="2">
                  <c:v>P9</c:v>
                </c:pt>
                <c:pt idx="3">
                  <c:v>P5</c:v>
                </c:pt>
                <c:pt idx="4">
                  <c:v>P8</c:v>
                </c:pt>
                <c:pt idx="5">
                  <c:v>P10</c:v>
                </c:pt>
                <c:pt idx="6">
                  <c:v>P2</c:v>
                </c:pt>
                <c:pt idx="7">
                  <c:v>P4</c:v>
                </c:pt>
                <c:pt idx="8">
                  <c:v>P6</c:v>
                </c:pt>
                <c:pt idx="9">
                  <c:v>P3</c:v>
                </c:pt>
              </c:strCache>
            </c:strRef>
          </c:cat>
          <c:val>
            <c:numRef>
              <c:f>'Dados e resultados'!$F$21:$F$30</c:f>
              <c:numCache>
                <c:formatCode>General</c:formatCode>
                <c:ptCount val="10"/>
                <c:pt idx="0">
                  <c:v>0.15327848091922308</c:v>
                </c:pt>
                <c:pt idx="1">
                  <c:v>0.143677438543552</c:v>
                </c:pt>
                <c:pt idx="2">
                  <c:v>0.12033532866182864</c:v>
                </c:pt>
                <c:pt idx="3">
                  <c:v>0.10599508813638149</c:v>
                </c:pt>
                <c:pt idx="4">
                  <c:v>9.8573388383210003E-2</c:v>
                </c:pt>
                <c:pt idx="5">
                  <c:v>7.9614008765253583E-2</c:v>
                </c:pt>
                <c:pt idx="6">
                  <c:v>7.9101080947181296E-2</c:v>
                </c:pt>
                <c:pt idx="7">
                  <c:v>7.6002203105392047E-2</c:v>
                </c:pt>
                <c:pt idx="8">
                  <c:v>7.2515942330583144E-2</c:v>
                </c:pt>
                <c:pt idx="9">
                  <c:v>7.0907040207394717E-2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561184"/>
        <c:axId val="353563424"/>
      </c:barChart>
      <c:catAx>
        <c:axId val="35356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Referências</a:t>
                </a:r>
              </a:p>
            </c:rich>
          </c:tx>
          <c:layout>
            <c:manualLayout>
              <c:xMode val="edge"/>
              <c:yMode val="edge"/>
              <c:x val="0.48165569143932269"/>
              <c:y val="0.87804878048780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5356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56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Classificação</a:t>
                </a:r>
              </a:p>
            </c:rich>
          </c:tx>
          <c:layout>
            <c:manualLayout>
              <c:xMode val="edge"/>
              <c:yMode val="edge"/>
              <c:x val="2.6340545625587963E-2"/>
              <c:y val="0.3084185680566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53561184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12</xdr:row>
      <xdr:rowOff>121920</xdr:rowOff>
    </xdr:from>
    <xdr:to>
      <xdr:col>10</xdr:col>
      <xdr:colOff>190500</xdr:colOff>
      <xdr:row>17</xdr:row>
      <xdr:rowOff>60960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899160" y="2590800"/>
          <a:ext cx="5730240" cy="929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Dez projectos de melhoria foram propostos à Direcção de uma empresa, a qual resolveu avaliar o seu mérito à luz de 3 critérios: Contribuição para os objectivos estratégicos; Custo económico para a sua realização e Prazo para conseguir os resultados previstos. Esta avaliação servirá para a empresa priorizar a sua realização até ao limite do investimento aprovado para aquele objectivo no presente ano económico. A importância (pesos) atribuída a cada critério bem como todos os dados pertinentes referentes a cada projecto encontram-se descritos nas células de cor azul do quadro na próxima página. Quais os projectos que devem ser aprovados para realização este ano tendo em conta o orçamento disponível?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17</xdr:row>
      <xdr:rowOff>45720</xdr:rowOff>
    </xdr:from>
    <xdr:to>
      <xdr:col>15</xdr:col>
      <xdr:colOff>137160</xdr:colOff>
      <xdr:row>32</xdr:row>
      <xdr:rowOff>38100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130" zoomScaleNormal="130" workbookViewId="0"/>
  </sheetViews>
  <sheetFormatPr defaultRowHeight="13.2" x14ac:dyDescent="0.25"/>
  <cols>
    <col min="1" max="14" width="11.88671875" customWidth="1"/>
    <col min="15" max="16" width="11.33203125" customWidth="1"/>
  </cols>
  <sheetData>
    <row r="1" spans="1:15" ht="18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" customHeight="1" x14ac:dyDescent="0.25">
      <c r="A2" s="8"/>
      <c r="B2" s="8"/>
      <c r="C2" s="8"/>
      <c r="D2" s="8"/>
      <c r="E2" s="9"/>
      <c r="F2" s="9"/>
      <c r="G2" s="9"/>
      <c r="H2" s="9"/>
      <c r="I2" s="9"/>
      <c r="J2" s="8"/>
      <c r="K2" s="8"/>
      <c r="L2" s="8"/>
      <c r="M2" s="8"/>
      <c r="N2" s="8"/>
      <c r="O2" s="8"/>
    </row>
    <row r="3" spans="1:15" ht="24" customHeight="1" x14ac:dyDescent="0.4">
      <c r="A3" s="8"/>
      <c r="B3" s="8"/>
      <c r="C3" s="8"/>
      <c r="D3" s="8"/>
      <c r="E3" s="9"/>
      <c r="F3" s="9"/>
      <c r="G3" s="10" t="s">
        <v>31</v>
      </c>
      <c r="H3" s="9"/>
      <c r="I3" s="9"/>
      <c r="J3" s="8"/>
      <c r="K3" s="8"/>
      <c r="L3" s="8"/>
      <c r="M3" s="8"/>
      <c r="N3" s="8"/>
      <c r="O3" s="8"/>
    </row>
    <row r="4" spans="1:15" ht="18" customHeight="1" x14ac:dyDescent="0.4">
      <c r="A4" s="8"/>
      <c r="B4" s="8"/>
      <c r="C4" s="8"/>
      <c r="D4" s="8"/>
      <c r="E4" s="9"/>
      <c r="F4" s="9"/>
      <c r="G4" s="9"/>
      <c r="H4" s="9"/>
      <c r="I4" s="11"/>
      <c r="J4" s="8"/>
      <c r="K4" s="8"/>
      <c r="L4" s="8"/>
      <c r="M4" s="8"/>
      <c r="N4" s="8"/>
      <c r="O4" s="8"/>
    </row>
    <row r="5" spans="1:15" ht="7.5" customHeight="1" x14ac:dyDescent="0.3">
      <c r="A5" s="8"/>
      <c r="B5" s="8"/>
      <c r="C5" s="8"/>
      <c r="D5" s="8"/>
      <c r="E5" s="8"/>
      <c r="F5" s="8"/>
      <c r="G5" s="8"/>
      <c r="H5" s="8"/>
      <c r="I5" s="12"/>
      <c r="J5" s="8"/>
      <c r="K5" s="8"/>
      <c r="L5" s="8"/>
      <c r="M5" s="8"/>
      <c r="N5" s="8"/>
      <c r="O5" s="8"/>
    </row>
    <row r="6" spans="1:15" ht="15.9" customHeight="1" x14ac:dyDescent="0.4">
      <c r="A6" s="8"/>
      <c r="B6" s="8"/>
      <c r="C6" s="8"/>
      <c r="D6" s="8"/>
      <c r="E6" s="8"/>
      <c r="F6" s="8"/>
      <c r="G6" s="13" t="s">
        <v>20</v>
      </c>
      <c r="H6" s="14"/>
      <c r="I6" s="12"/>
      <c r="J6" s="8"/>
      <c r="K6" s="8"/>
      <c r="L6" s="8"/>
      <c r="M6" s="8"/>
      <c r="N6" s="8"/>
      <c r="O6" s="8"/>
    </row>
    <row r="7" spans="1:15" ht="15.9" customHeight="1" x14ac:dyDescent="0.3">
      <c r="A7" s="8"/>
      <c r="B7" s="8"/>
      <c r="C7" s="8"/>
      <c r="D7" s="8"/>
      <c r="E7" s="8"/>
      <c r="F7" s="8"/>
      <c r="G7" s="15">
        <v>2007</v>
      </c>
      <c r="H7" s="8"/>
      <c r="I7" s="12"/>
      <c r="J7" s="8"/>
      <c r="K7" s="8"/>
      <c r="L7" s="8"/>
      <c r="M7" s="8"/>
      <c r="N7" s="8"/>
      <c r="O7" s="8"/>
    </row>
    <row r="8" spans="1:15" ht="15.9" customHeight="1" x14ac:dyDescent="0.3">
      <c r="A8" s="8"/>
      <c r="B8" s="8"/>
      <c r="C8" s="8"/>
      <c r="D8" s="8"/>
      <c r="E8" s="8"/>
      <c r="F8" s="8"/>
      <c r="G8" s="49" t="s">
        <v>34</v>
      </c>
      <c r="H8" s="16"/>
      <c r="I8" s="12"/>
      <c r="J8" s="8"/>
      <c r="K8" s="8"/>
      <c r="L8" s="8"/>
      <c r="M8" s="8"/>
      <c r="N8" s="8"/>
      <c r="O8" s="8"/>
    </row>
    <row r="9" spans="1:15" ht="15.9" customHeight="1" x14ac:dyDescent="0.3">
      <c r="A9" s="8"/>
      <c r="B9" s="8"/>
      <c r="C9" s="8"/>
      <c r="D9" s="8"/>
      <c r="E9" s="8"/>
      <c r="F9" s="8"/>
      <c r="G9" s="20" t="s">
        <v>22</v>
      </c>
      <c r="H9" s="16"/>
      <c r="I9" s="12"/>
      <c r="J9" s="8"/>
      <c r="K9" s="8"/>
      <c r="L9" s="8"/>
      <c r="M9" s="8"/>
      <c r="N9" s="8"/>
      <c r="O9" s="8"/>
    </row>
    <row r="10" spans="1:15" ht="15.9" customHeight="1" x14ac:dyDescent="0.3">
      <c r="A10" s="8"/>
      <c r="B10" s="8"/>
      <c r="C10" s="8"/>
      <c r="D10" s="8"/>
      <c r="E10" s="8"/>
      <c r="F10" s="8"/>
      <c r="G10" s="8"/>
      <c r="H10" s="8"/>
      <c r="I10" s="12"/>
      <c r="J10" s="8"/>
      <c r="K10" s="8"/>
      <c r="L10" s="8"/>
      <c r="M10" s="8"/>
      <c r="N10" s="8"/>
      <c r="O10" s="8"/>
    </row>
    <row r="11" spans="1:15" ht="15.9" customHeight="1" x14ac:dyDescent="0.3">
      <c r="A11" s="8"/>
      <c r="B11" s="8"/>
      <c r="C11" s="8"/>
      <c r="D11" s="8"/>
      <c r="E11" s="8"/>
      <c r="F11" s="8"/>
      <c r="G11" s="17" t="s">
        <v>23</v>
      </c>
      <c r="H11" s="12"/>
      <c r="I11" s="12"/>
      <c r="J11" s="8"/>
      <c r="K11" s="8"/>
      <c r="L11" s="8"/>
      <c r="M11" s="8"/>
      <c r="N11" s="8"/>
      <c r="O11" s="8"/>
    </row>
    <row r="12" spans="1:15" ht="15.9" customHeight="1" x14ac:dyDescent="0.3">
      <c r="A12" s="8"/>
      <c r="B12" s="8"/>
      <c r="C12" s="8"/>
      <c r="D12" s="8"/>
      <c r="E12" s="8"/>
      <c r="F12" s="8"/>
      <c r="G12" s="18" t="s">
        <v>21</v>
      </c>
      <c r="H12" s="12"/>
      <c r="I12" s="12"/>
      <c r="J12" s="8"/>
      <c r="K12" s="8"/>
      <c r="L12" s="8"/>
      <c r="M12" s="8"/>
      <c r="N12" s="8"/>
      <c r="O12" s="8"/>
    </row>
    <row r="13" spans="1:15" ht="15.9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5.9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5.9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5.9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5.9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7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5.9" customHeight="1" x14ac:dyDescent="0.3">
      <c r="A19" s="8"/>
      <c r="B19" s="8"/>
      <c r="C19" s="8"/>
      <c r="D19" s="8"/>
      <c r="E19" s="8"/>
      <c r="F19" s="8"/>
      <c r="G19" s="21" t="s">
        <v>24</v>
      </c>
      <c r="H19" s="8"/>
      <c r="I19" s="8"/>
      <c r="J19" s="8"/>
      <c r="K19" s="8"/>
      <c r="L19" s="8"/>
      <c r="M19" s="8"/>
      <c r="N19" s="8"/>
      <c r="O19" s="8"/>
    </row>
    <row r="20" spans="1:15" ht="18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8" customHeight="1" x14ac:dyDescent="0.25">
      <c r="A21" s="8"/>
      <c r="B21" s="8"/>
      <c r="C21" s="8"/>
      <c r="D21" s="8"/>
      <c r="E21" s="8"/>
      <c r="F21" s="8"/>
      <c r="G21" s="19"/>
      <c r="H21" s="8"/>
      <c r="I21" s="8"/>
      <c r="J21" s="8"/>
      <c r="K21" s="8"/>
      <c r="L21" s="8"/>
      <c r="M21" s="8"/>
      <c r="N21" s="8"/>
      <c r="O21" s="8"/>
    </row>
    <row r="22" spans="1:15" ht="18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8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8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8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8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8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</sheetData>
  <phoneticPr fontId="1" type="noConversion"/>
  <hyperlinks>
    <hyperlink ref="G9" r:id="rId1"/>
    <hyperlink ref="G8" r:id="rId2"/>
  </hyperlinks>
  <pageMargins left="0.75" right="0.75" top="1" bottom="1" header="0.5" footer="0.5"/>
  <pageSetup paperSize="9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V41"/>
  <sheetViews>
    <sheetView workbookViewId="0"/>
  </sheetViews>
  <sheetFormatPr defaultColWidth="9.109375" defaultRowHeight="13.2" x14ac:dyDescent="0.25"/>
  <cols>
    <col min="1" max="2" width="10.6640625" style="1" customWidth="1"/>
    <col min="3" max="3" width="11.77734375" style="5" customWidth="1"/>
    <col min="4" max="16" width="11.77734375" style="1" customWidth="1"/>
    <col min="17" max="18" width="10.6640625" style="1" customWidth="1"/>
    <col min="19" max="26" width="11.77734375" style="1" customWidth="1"/>
    <col min="27" max="16384" width="9.109375" style="1"/>
  </cols>
  <sheetData>
    <row r="2" spans="3:22" x14ac:dyDescent="0.25">
      <c r="D2" s="4" t="s">
        <v>6</v>
      </c>
      <c r="E2" s="2">
        <v>0.5</v>
      </c>
      <c r="H2" s="4" t="s">
        <v>6</v>
      </c>
      <c r="I2" s="2">
        <v>0.3</v>
      </c>
      <c r="L2" s="4" t="s">
        <v>6</v>
      </c>
      <c r="M2" s="3">
        <f>1-(E2+I2)</f>
        <v>0.19999999999999996</v>
      </c>
    </row>
    <row r="3" spans="3:22" x14ac:dyDescent="0.25">
      <c r="D3" s="5"/>
      <c r="E3" s="5"/>
      <c r="F3" s="5"/>
      <c r="G3" s="5"/>
      <c r="H3" s="5"/>
      <c r="I3" s="5"/>
      <c r="J3" s="5"/>
      <c r="K3" s="5"/>
      <c r="L3" s="5"/>
      <c r="M3" s="5"/>
    </row>
    <row r="4" spans="3:22" ht="12.75" customHeight="1" x14ac:dyDescent="0.25">
      <c r="C4" s="45" t="s">
        <v>19</v>
      </c>
      <c r="D4" s="45" t="s">
        <v>32</v>
      </c>
      <c r="E4" s="45" t="s">
        <v>33</v>
      </c>
      <c r="F4" s="44" t="s">
        <v>5</v>
      </c>
      <c r="G4" s="45" t="s">
        <v>28</v>
      </c>
      <c r="H4" s="45" t="s">
        <v>4</v>
      </c>
      <c r="I4" s="45" t="s">
        <v>0</v>
      </c>
      <c r="J4" s="44" t="s">
        <v>5</v>
      </c>
      <c r="K4" s="45" t="s">
        <v>29</v>
      </c>
      <c r="L4" s="45" t="s">
        <v>3</v>
      </c>
      <c r="M4" s="45" t="s">
        <v>1</v>
      </c>
      <c r="N4" s="44" t="s">
        <v>5</v>
      </c>
      <c r="O4" s="45" t="s">
        <v>25</v>
      </c>
      <c r="P4" s="44" t="s">
        <v>5</v>
      </c>
    </row>
    <row r="5" spans="3:22" x14ac:dyDescent="0.25">
      <c r="C5" s="45"/>
      <c r="D5" s="45"/>
      <c r="E5" s="45"/>
      <c r="F5" s="44"/>
      <c r="G5" s="45"/>
      <c r="H5" s="45"/>
      <c r="I5" s="45"/>
      <c r="J5" s="44"/>
      <c r="K5" s="45"/>
      <c r="L5" s="45"/>
      <c r="M5" s="45"/>
      <c r="N5" s="44"/>
      <c r="O5" s="45"/>
      <c r="P5" s="44"/>
    </row>
    <row r="6" spans="3:22" x14ac:dyDescent="0.25">
      <c r="C6" s="23" t="s">
        <v>9</v>
      </c>
      <c r="D6" s="40">
        <v>1.01</v>
      </c>
      <c r="E6" s="28">
        <f t="shared" ref="E6:E15" si="0">D6/D$16</f>
        <v>9.9389883881125768E-2</v>
      </c>
      <c r="F6" s="31">
        <f t="shared" ref="F6:F15" si="1">RANK(E6,E$6:E$15)</f>
        <v>7</v>
      </c>
      <c r="G6" s="26">
        <v>9440</v>
      </c>
      <c r="H6" s="28">
        <f t="shared" ref="H6:H15" si="2">1/G6</f>
        <v>1.0593220338983051E-4</v>
      </c>
      <c r="I6" s="28">
        <f t="shared" ref="I6:I15" si="3">H6/H$16</f>
        <v>4.6626276701549133E-2</v>
      </c>
      <c r="J6" s="22">
        <f t="shared" ref="J6:J15" si="4">RANK(I6,I$6:I$15)</f>
        <v>9</v>
      </c>
      <c r="K6" s="26">
        <v>1</v>
      </c>
      <c r="L6" s="28">
        <f t="shared" ref="L6:L15" si="5">1/K6</f>
        <v>1</v>
      </c>
      <c r="M6" s="28">
        <f t="shared" ref="M6:M15" si="6">L6/L$16</f>
        <v>0.44797827984097743</v>
      </c>
      <c r="N6" s="34">
        <f t="shared" ref="N6:N15" si="7">RANK(M6,M$6:M$15)</f>
        <v>1</v>
      </c>
      <c r="O6" s="36">
        <f t="shared" ref="O6:O15" si="8">E6*$E$2+I6*$I$2+M6*$M$2</f>
        <v>0.15327848091922308</v>
      </c>
      <c r="P6" s="31">
        <f t="shared" ref="P6:P15" si="9">RANK(O6,O$6:O$15)</f>
        <v>1</v>
      </c>
      <c r="T6" s="1" t="str">
        <f t="shared" ref="T6:T15" si="10">C6</f>
        <v>P1</v>
      </c>
      <c r="U6" s="1">
        <f t="shared" ref="U6:U15" si="11">O6</f>
        <v>0.15327848091922308</v>
      </c>
      <c r="V6" s="1">
        <f>G6</f>
        <v>9440</v>
      </c>
    </row>
    <row r="7" spans="3:22" x14ac:dyDescent="0.25">
      <c r="C7" s="24" t="s">
        <v>10</v>
      </c>
      <c r="D7" s="41">
        <v>1.034</v>
      </c>
      <c r="E7" s="29">
        <f t="shared" si="0"/>
        <v>0.10175162369612283</v>
      </c>
      <c r="F7" s="32">
        <f t="shared" si="1"/>
        <v>2</v>
      </c>
      <c r="G7" s="27">
        <v>8560</v>
      </c>
      <c r="H7" s="29">
        <f t="shared" si="2"/>
        <v>1.1682242990654206E-4</v>
      </c>
      <c r="I7" s="29">
        <f t="shared" si="3"/>
        <v>5.1419632250306525E-2</v>
      </c>
      <c r="J7" s="7">
        <f t="shared" si="4"/>
        <v>7</v>
      </c>
      <c r="K7" s="27">
        <v>7</v>
      </c>
      <c r="L7" s="29">
        <f t="shared" si="5"/>
        <v>0.14285714285714285</v>
      </c>
      <c r="M7" s="29">
        <f t="shared" si="6"/>
        <v>6.3996897120139631E-2</v>
      </c>
      <c r="N7" s="35">
        <f t="shared" si="7"/>
        <v>4</v>
      </c>
      <c r="O7" s="37">
        <f t="shared" si="8"/>
        <v>7.9101080947181296E-2</v>
      </c>
      <c r="P7" s="32">
        <f t="shared" si="9"/>
        <v>7</v>
      </c>
      <c r="T7" s="1" t="str">
        <f t="shared" si="10"/>
        <v>P2</v>
      </c>
      <c r="U7" s="1">
        <f t="shared" si="11"/>
        <v>7.9101080947181296E-2</v>
      </c>
      <c r="V7" s="1">
        <f t="shared" ref="V7:V15" si="12">G7</f>
        <v>8560</v>
      </c>
    </row>
    <row r="8" spans="3:22" x14ac:dyDescent="0.25">
      <c r="C8" s="24" t="s">
        <v>11</v>
      </c>
      <c r="D8" s="41">
        <v>1.0209999999999999</v>
      </c>
      <c r="E8" s="29">
        <f t="shared" si="0"/>
        <v>0.10047234796299941</v>
      </c>
      <c r="F8" s="32">
        <f t="shared" si="1"/>
        <v>3</v>
      </c>
      <c r="G8" s="27">
        <v>10000</v>
      </c>
      <c r="H8" s="29">
        <f t="shared" si="2"/>
        <v>1E-4</v>
      </c>
      <c r="I8" s="29">
        <f t="shared" si="3"/>
        <v>4.4015205206262384E-2</v>
      </c>
      <c r="J8" s="7">
        <f t="shared" si="4"/>
        <v>10</v>
      </c>
      <c r="K8" s="27">
        <v>12</v>
      </c>
      <c r="L8" s="29">
        <f t="shared" si="5"/>
        <v>8.3333333333333329E-2</v>
      </c>
      <c r="M8" s="29">
        <f t="shared" si="6"/>
        <v>3.7331523320081453E-2</v>
      </c>
      <c r="N8" s="35">
        <f t="shared" si="7"/>
        <v>8</v>
      </c>
      <c r="O8" s="37">
        <f t="shared" si="8"/>
        <v>7.0907040207394717E-2</v>
      </c>
      <c r="P8" s="32">
        <f t="shared" si="9"/>
        <v>10</v>
      </c>
      <c r="T8" s="1" t="str">
        <f t="shared" si="10"/>
        <v>P3</v>
      </c>
      <c r="U8" s="1">
        <f t="shared" si="11"/>
        <v>7.0907040207394717E-2</v>
      </c>
      <c r="V8" s="1">
        <f t="shared" si="12"/>
        <v>10000</v>
      </c>
    </row>
    <row r="9" spans="3:22" x14ac:dyDescent="0.25">
      <c r="C9" s="24" t="s">
        <v>12</v>
      </c>
      <c r="D9" s="41">
        <v>1.014</v>
      </c>
      <c r="E9" s="29">
        <f t="shared" si="0"/>
        <v>9.9783507183625275E-2</v>
      </c>
      <c r="F9" s="32">
        <f t="shared" si="1"/>
        <v>5</v>
      </c>
      <c r="G9" s="27">
        <v>7350</v>
      </c>
      <c r="H9" s="29">
        <f t="shared" si="2"/>
        <v>1.3605442176870748E-4</v>
      </c>
      <c r="I9" s="29">
        <f t="shared" si="3"/>
        <v>5.9884632933690313E-2</v>
      </c>
      <c r="J9" s="7">
        <f t="shared" si="4"/>
        <v>6</v>
      </c>
      <c r="K9" s="27">
        <v>11</v>
      </c>
      <c r="L9" s="29">
        <f t="shared" si="5"/>
        <v>9.0909090909090912E-2</v>
      </c>
      <c r="M9" s="29">
        <f t="shared" si="6"/>
        <v>4.0725298167361583E-2</v>
      </c>
      <c r="N9" s="35">
        <f t="shared" si="7"/>
        <v>5</v>
      </c>
      <c r="O9" s="37">
        <f t="shared" si="8"/>
        <v>7.6002203105392047E-2</v>
      </c>
      <c r="P9" s="32">
        <f t="shared" si="9"/>
        <v>8</v>
      </c>
      <c r="T9" s="1" t="str">
        <f t="shared" si="10"/>
        <v>P4</v>
      </c>
      <c r="U9" s="1">
        <f t="shared" si="11"/>
        <v>7.6002203105392047E-2</v>
      </c>
      <c r="V9" s="1">
        <f t="shared" si="12"/>
        <v>7350</v>
      </c>
    </row>
    <row r="10" spans="3:22" x14ac:dyDescent="0.25">
      <c r="C10" s="24" t="s">
        <v>13</v>
      </c>
      <c r="D10" s="41">
        <v>1.038</v>
      </c>
      <c r="E10" s="29">
        <f t="shared" si="0"/>
        <v>0.10214524699862233</v>
      </c>
      <c r="F10" s="32">
        <f t="shared" si="1"/>
        <v>1</v>
      </c>
      <c r="G10" s="27">
        <v>4060</v>
      </c>
      <c r="H10" s="29">
        <f t="shared" si="2"/>
        <v>2.463054187192118E-4</v>
      </c>
      <c r="I10" s="29">
        <f t="shared" si="3"/>
        <v>0.10841183548340487</v>
      </c>
      <c r="J10" s="7">
        <f t="shared" si="4"/>
        <v>4</v>
      </c>
      <c r="K10" s="27">
        <v>4</v>
      </c>
      <c r="L10" s="29">
        <f t="shared" si="5"/>
        <v>0.25</v>
      </c>
      <c r="M10" s="29">
        <f t="shared" si="6"/>
        <v>0.11199456996024436</v>
      </c>
      <c r="N10" s="35">
        <f t="shared" si="7"/>
        <v>3</v>
      </c>
      <c r="O10" s="37">
        <f t="shared" si="8"/>
        <v>0.10599508813638149</v>
      </c>
      <c r="P10" s="32">
        <f t="shared" si="9"/>
        <v>4</v>
      </c>
      <c r="T10" s="1" t="str">
        <f t="shared" si="10"/>
        <v>P5</v>
      </c>
      <c r="U10" s="1">
        <f t="shared" si="11"/>
        <v>0.10599508813638149</v>
      </c>
      <c r="V10" s="1">
        <f t="shared" si="12"/>
        <v>4060</v>
      </c>
    </row>
    <row r="11" spans="3:22" x14ac:dyDescent="0.25">
      <c r="C11" s="24" t="s">
        <v>14</v>
      </c>
      <c r="D11" s="41">
        <v>1.004</v>
      </c>
      <c r="E11" s="29">
        <f t="shared" si="0"/>
        <v>9.8799448927376507E-2</v>
      </c>
      <c r="F11" s="32">
        <f t="shared" si="1"/>
        <v>9</v>
      </c>
      <c r="G11" s="27">
        <v>8820</v>
      </c>
      <c r="H11" s="29">
        <f t="shared" si="2"/>
        <v>1.1337868480725624E-4</v>
      </c>
      <c r="I11" s="29">
        <f t="shared" si="3"/>
        <v>4.9903860778075265E-2</v>
      </c>
      <c r="J11" s="7">
        <f t="shared" si="4"/>
        <v>8</v>
      </c>
      <c r="K11" s="27">
        <v>11</v>
      </c>
      <c r="L11" s="29">
        <f t="shared" si="5"/>
        <v>9.0909090909090912E-2</v>
      </c>
      <c r="M11" s="29">
        <f t="shared" si="6"/>
        <v>4.0725298167361583E-2</v>
      </c>
      <c r="N11" s="35">
        <f t="shared" si="7"/>
        <v>5</v>
      </c>
      <c r="O11" s="37">
        <f t="shared" si="8"/>
        <v>7.2515942330583144E-2</v>
      </c>
      <c r="P11" s="32">
        <f t="shared" si="9"/>
        <v>9</v>
      </c>
      <c r="T11" s="1" t="str">
        <f t="shared" si="10"/>
        <v>P6</v>
      </c>
      <c r="U11" s="1">
        <f t="shared" si="11"/>
        <v>7.2515942330583144E-2</v>
      </c>
      <c r="V11" s="1">
        <f t="shared" si="12"/>
        <v>8820</v>
      </c>
    </row>
    <row r="12" spans="3:22" x14ac:dyDescent="0.25">
      <c r="C12" s="24" t="s">
        <v>15</v>
      </c>
      <c r="D12" s="41">
        <v>1.004</v>
      </c>
      <c r="E12" s="29">
        <f t="shared" si="0"/>
        <v>9.8799448927376507E-2</v>
      </c>
      <c r="F12" s="32">
        <f t="shared" si="1"/>
        <v>9</v>
      </c>
      <c r="G12" s="27">
        <v>2050</v>
      </c>
      <c r="H12" s="29">
        <f t="shared" si="2"/>
        <v>4.8780487804878049E-4</v>
      </c>
      <c r="I12" s="29">
        <f t="shared" si="3"/>
        <v>0.21470831807932869</v>
      </c>
      <c r="J12" s="7">
        <f t="shared" si="4"/>
        <v>1</v>
      </c>
      <c r="K12" s="27">
        <v>3</v>
      </c>
      <c r="L12" s="29">
        <f t="shared" si="5"/>
        <v>0.33333333333333331</v>
      </c>
      <c r="M12" s="29">
        <f t="shared" si="6"/>
        <v>0.14932609328032581</v>
      </c>
      <c r="N12" s="35">
        <f t="shared" si="7"/>
        <v>2</v>
      </c>
      <c r="O12" s="37">
        <f t="shared" si="8"/>
        <v>0.143677438543552</v>
      </c>
      <c r="P12" s="32">
        <f t="shared" si="9"/>
        <v>2</v>
      </c>
      <c r="T12" s="1" t="str">
        <f t="shared" si="10"/>
        <v>P7</v>
      </c>
      <c r="U12" s="1">
        <f t="shared" si="11"/>
        <v>0.143677438543552</v>
      </c>
      <c r="V12" s="1">
        <f t="shared" si="12"/>
        <v>2050</v>
      </c>
    </row>
    <row r="13" spans="3:22" x14ac:dyDescent="0.25">
      <c r="C13" s="24" t="s">
        <v>16</v>
      </c>
      <c r="D13" s="41">
        <v>1.0069999999999999</v>
      </c>
      <c r="E13" s="29">
        <f t="shared" si="0"/>
        <v>9.909466640425113E-2</v>
      </c>
      <c r="F13" s="32">
        <f t="shared" si="1"/>
        <v>8</v>
      </c>
      <c r="G13" s="27">
        <v>3230</v>
      </c>
      <c r="H13" s="29">
        <f t="shared" si="2"/>
        <v>3.0959752321981426E-4</v>
      </c>
      <c r="I13" s="29">
        <f t="shared" si="3"/>
        <v>0.13626998515870709</v>
      </c>
      <c r="J13" s="7">
        <f t="shared" si="4"/>
        <v>3</v>
      </c>
      <c r="K13" s="27">
        <v>11</v>
      </c>
      <c r="L13" s="29">
        <f t="shared" si="5"/>
        <v>9.0909090909090912E-2</v>
      </c>
      <c r="M13" s="29">
        <f t="shared" si="6"/>
        <v>4.0725298167361583E-2</v>
      </c>
      <c r="N13" s="35">
        <f t="shared" si="7"/>
        <v>5</v>
      </c>
      <c r="O13" s="37">
        <f t="shared" si="8"/>
        <v>9.8573388383210003E-2</v>
      </c>
      <c r="P13" s="32">
        <f t="shared" si="9"/>
        <v>5</v>
      </c>
      <c r="T13" s="1" t="str">
        <f t="shared" si="10"/>
        <v>P8</v>
      </c>
      <c r="U13" s="1">
        <f t="shared" si="11"/>
        <v>9.8573388383210003E-2</v>
      </c>
      <c r="V13" s="1">
        <f t="shared" si="12"/>
        <v>3230</v>
      </c>
    </row>
    <row r="14" spans="3:22" x14ac:dyDescent="0.25">
      <c r="C14" s="24" t="s">
        <v>17</v>
      </c>
      <c r="D14" s="41">
        <v>1.016</v>
      </c>
      <c r="E14" s="29">
        <f t="shared" si="0"/>
        <v>9.9980318834875029E-2</v>
      </c>
      <c r="F14" s="32">
        <f t="shared" si="1"/>
        <v>4</v>
      </c>
      <c r="G14" s="27">
        <v>2100</v>
      </c>
      <c r="H14" s="29">
        <f t="shared" si="2"/>
        <v>4.7619047619047619E-4</v>
      </c>
      <c r="I14" s="29">
        <f t="shared" si="3"/>
        <v>0.20959621526791611</v>
      </c>
      <c r="J14" s="7">
        <f t="shared" si="4"/>
        <v>2</v>
      </c>
      <c r="K14" s="27">
        <v>12</v>
      </c>
      <c r="L14" s="29">
        <f t="shared" si="5"/>
        <v>8.3333333333333329E-2</v>
      </c>
      <c r="M14" s="29">
        <f t="shared" si="6"/>
        <v>3.7331523320081453E-2</v>
      </c>
      <c r="N14" s="35">
        <f t="shared" si="7"/>
        <v>8</v>
      </c>
      <c r="O14" s="37">
        <f t="shared" si="8"/>
        <v>0.12033532866182864</v>
      </c>
      <c r="P14" s="32">
        <f t="shared" si="9"/>
        <v>3</v>
      </c>
      <c r="T14" s="1" t="str">
        <f t="shared" si="10"/>
        <v>P9</v>
      </c>
      <c r="U14" s="1">
        <f t="shared" si="11"/>
        <v>0.12033532866182864</v>
      </c>
      <c r="V14" s="1">
        <f t="shared" si="12"/>
        <v>2100</v>
      </c>
    </row>
    <row r="15" spans="3:22" x14ac:dyDescent="0.25">
      <c r="C15" s="25" t="s">
        <v>18</v>
      </c>
      <c r="D15" s="41">
        <v>1.014</v>
      </c>
      <c r="E15" s="29">
        <f t="shared" si="0"/>
        <v>9.9783507183625275E-2</v>
      </c>
      <c r="F15" s="33">
        <f t="shared" si="1"/>
        <v>5</v>
      </c>
      <c r="G15" s="27">
        <v>5560</v>
      </c>
      <c r="H15" s="29">
        <f t="shared" si="2"/>
        <v>1.7985611510791367E-4</v>
      </c>
      <c r="I15" s="29">
        <f t="shared" si="3"/>
        <v>7.9164038140759688E-2</v>
      </c>
      <c r="J15" s="42">
        <f t="shared" si="4"/>
        <v>5</v>
      </c>
      <c r="K15" s="27">
        <v>15</v>
      </c>
      <c r="L15" s="29">
        <f t="shared" si="5"/>
        <v>6.6666666666666666E-2</v>
      </c>
      <c r="M15" s="29">
        <f t="shared" si="6"/>
        <v>2.9865218656065163E-2</v>
      </c>
      <c r="N15" s="33">
        <f t="shared" si="7"/>
        <v>10</v>
      </c>
      <c r="O15" s="37">
        <f t="shared" si="8"/>
        <v>7.9614008765253583E-2</v>
      </c>
      <c r="P15" s="33">
        <f t="shared" si="9"/>
        <v>6</v>
      </c>
      <c r="T15" s="1" t="str">
        <f t="shared" si="10"/>
        <v>P10</v>
      </c>
      <c r="U15" s="1">
        <f t="shared" si="11"/>
        <v>7.9614008765253583E-2</v>
      </c>
      <c r="V15" s="1">
        <f t="shared" si="12"/>
        <v>5560</v>
      </c>
    </row>
    <row r="16" spans="3:22" x14ac:dyDescent="0.25">
      <c r="C16" s="39" t="s">
        <v>2</v>
      </c>
      <c r="D16" s="38">
        <f>SUM(D6:D15)</f>
        <v>10.161999999999999</v>
      </c>
      <c r="E16" s="38">
        <f>SUM(E6:E15)</f>
        <v>1</v>
      </c>
      <c r="F16" s="6"/>
      <c r="G16" s="38">
        <f>SUM(G6:G15)</f>
        <v>61170</v>
      </c>
      <c r="H16" s="38">
        <f>SUM(H6:H15)</f>
        <v>2.2719421511585326E-3</v>
      </c>
      <c r="I16" s="38">
        <f>SUM(I6:I15)</f>
        <v>1</v>
      </c>
      <c r="J16" s="6"/>
      <c r="K16" s="38">
        <f>SUM(K6:K15)</f>
        <v>87</v>
      </c>
      <c r="L16" s="38">
        <f>SUM(L6:L15)</f>
        <v>2.2322510822510822</v>
      </c>
      <c r="M16" s="38">
        <f>SUM(M6:M15)</f>
        <v>1</v>
      </c>
      <c r="N16" s="6"/>
      <c r="O16" s="38">
        <f>SUM(O6:O15)</f>
        <v>1</v>
      </c>
      <c r="P16" s="6"/>
    </row>
    <row r="18" spans="3:20" x14ac:dyDescent="0.25">
      <c r="C18" s="1"/>
      <c r="D18" s="47" t="s">
        <v>8</v>
      </c>
      <c r="E18" s="47"/>
      <c r="F18" s="48"/>
      <c r="H18" s="1" t="s">
        <v>26</v>
      </c>
    </row>
    <row r="19" spans="3:20" ht="12.75" customHeight="1" x14ac:dyDescent="0.25">
      <c r="C19" s="1"/>
      <c r="D19" s="44" t="s">
        <v>5</v>
      </c>
      <c r="E19" s="46" t="s">
        <v>7</v>
      </c>
      <c r="F19" s="45" t="s">
        <v>25</v>
      </c>
      <c r="H19" s="2">
        <v>20000</v>
      </c>
      <c r="I19" s="43" t="s">
        <v>27</v>
      </c>
    </row>
    <row r="20" spans="3:20" x14ac:dyDescent="0.25">
      <c r="C20" s="1"/>
      <c r="D20" s="44"/>
      <c r="E20" s="46"/>
      <c r="F20" s="45"/>
      <c r="H20" s="1" t="s">
        <v>30</v>
      </c>
    </row>
    <row r="21" spans="3:20" x14ac:dyDescent="0.25">
      <c r="C21" s="1"/>
      <c r="D21" s="28">
        <v>1</v>
      </c>
      <c r="E21" s="28" t="str">
        <f>VLOOKUP(D21,$P$6:$T$15,5,0)</f>
        <v>P1</v>
      </c>
      <c r="F21" s="28">
        <f>VLOOKUP(D21,$P$6:$U$15,6,0)</f>
        <v>0.15327848091922308</v>
      </c>
      <c r="H21" s="1" t="str">
        <f>IF(SUM($T$21:T21)&lt;=$H$19,"Sim","Não")</f>
        <v>Sim</v>
      </c>
      <c r="T21" s="1">
        <f>VLOOKUP(D21,$P$6:$V$15,7,0)</f>
        <v>9440</v>
      </c>
    </row>
    <row r="22" spans="3:20" x14ac:dyDescent="0.25">
      <c r="C22" s="1"/>
      <c r="D22" s="29">
        <v>2</v>
      </c>
      <c r="E22" s="29" t="str">
        <f t="shared" ref="E22:E30" si="13">VLOOKUP(D22,$P$6:$T$15,5,0)</f>
        <v>P7</v>
      </c>
      <c r="F22" s="29">
        <f t="shared" ref="F22:F30" si="14">VLOOKUP(D22,$P$6:$U$15,6,0)</f>
        <v>0.143677438543552</v>
      </c>
      <c r="H22" s="1" t="str">
        <f>IF(SUM($T$21:T22)&lt;=$H$19,"Sim","Não")</f>
        <v>Sim</v>
      </c>
      <c r="T22" s="1">
        <f t="shared" ref="T22:T29" si="15">VLOOKUP(D22,$P$6:$V$15,7,0)</f>
        <v>2050</v>
      </c>
    </row>
    <row r="23" spans="3:20" x14ac:dyDescent="0.25">
      <c r="C23" s="1"/>
      <c r="D23" s="29">
        <v>3</v>
      </c>
      <c r="E23" s="29" t="str">
        <f t="shared" si="13"/>
        <v>P9</v>
      </c>
      <c r="F23" s="29">
        <f t="shared" si="14"/>
        <v>0.12033532866182864</v>
      </c>
      <c r="H23" s="1" t="str">
        <f>IF(SUM($T$21:T23)&lt;=$H$19,"Sim","Não")</f>
        <v>Sim</v>
      </c>
      <c r="T23" s="1">
        <f t="shared" si="15"/>
        <v>2100</v>
      </c>
    </row>
    <row r="24" spans="3:20" x14ac:dyDescent="0.25">
      <c r="C24" s="1"/>
      <c r="D24" s="29">
        <v>4</v>
      </c>
      <c r="E24" s="29" t="str">
        <f t="shared" si="13"/>
        <v>P5</v>
      </c>
      <c r="F24" s="29">
        <f t="shared" si="14"/>
        <v>0.10599508813638149</v>
      </c>
      <c r="H24" s="1" t="str">
        <f>IF(SUM($T$21:T24)&lt;=$H$19,"Sim","Não")</f>
        <v>Sim</v>
      </c>
      <c r="T24" s="1">
        <f t="shared" si="15"/>
        <v>4060</v>
      </c>
    </row>
    <row r="25" spans="3:20" x14ac:dyDescent="0.25">
      <c r="C25" s="1"/>
      <c r="D25" s="29">
        <v>5</v>
      </c>
      <c r="E25" s="29" t="str">
        <f t="shared" si="13"/>
        <v>P8</v>
      </c>
      <c r="F25" s="29">
        <f t="shared" si="14"/>
        <v>9.8573388383210003E-2</v>
      </c>
      <c r="H25" s="1" t="str">
        <f>IF(SUM($T$21:T25)&lt;=$H$19,"Sim","Não")</f>
        <v>Não</v>
      </c>
      <c r="T25" s="1">
        <f t="shared" si="15"/>
        <v>3230</v>
      </c>
    </row>
    <row r="26" spans="3:20" x14ac:dyDescent="0.25">
      <c r="C26" s="1"/>
      <c r="D26" s="29">
        <v>6</v>
      </c>
      <c r="E26" s="29" t="str">
        <f t="shared" si="13"/>
        <v>P10</v>
      </c>
      <c r="F26" s="29">
        <f t="shared" si="14"/>
        <v>7.9614008765253583E-2</v>
      </c>
      <c r="H26" s="1" t="str">
        <f>IF(SUM($T$21:T26)&lt;=$H$19,"Sim","Não")</f>
        <v>Não</v>
      </c>
      <c r="T26" s="1">
        <f t="shared" si="15"/>
        <v>5560</v>
      </c>
    </row>
    <row r="27" spans="3:20" x14ac:dyDescent="0.25">
      <c r="C27" s="1"/>
      <c r="D27" s="29">
        <v>7</v>
      </c>
      <c r="E27" s="29" t="str">
        <f t="shared" si="13"/>
        <v>P2</v>
      </c>
      <c r="F27" s="29">
        <f t="shared" si="14"/>
        <v>7.9101080947181296E-2</v>
      </c>
      <c r="H27" s="1" t="str">
        <f>IF(SUM($T$21:T27)&lt;=$H$19,"Sim","Não")</f>
        <v>Não</v>
      </c>
      <c r="T27" s="1">
        <f t="shared" si="15"/>
        <v>8560</v>
      </c>
    </row>
    <row r="28" spans="3:20" x14ac:dyDescent="0.25">
      <c r="C28" s="1"/>
      <c r="D28" s="29">
        <v>8</v>
      </c>
      <c r="E28" s="29" t="str">
        <f t="shared" si="13"/>
        <v>P4</v>
      </c>
      <c r="F28" s="29">
        <f t="shared" si="14"/>
        <v>7.6002203105392047E-2</v>
      </c>
      <c r="H28" s="1" t="str">
        <f>IF(SUM($T$21:T28)&lt;=$H$19,"Sim","Não")</f>
        <v>Não</v>
      </c>
      <c r="T28" s="1">
        <f t="shared" si="15"/>
        <v>7350</v>
      </c>
    </row>
    <row r="29" spans="3:20" x14ac:dyDescent="0.25">
      <c r="C29" s="1"/>
      <c r="D29" s="29">
        <v>9</v>
      </c>
      <c r="E29" s="29" t="str">
        <f t="shared" si="13"/>
        <v>P6</v>
      </c>
      <c r="F29" s="29">
        <f t="shared" si="14"/>
        <v>7.2515942330583144E-2</v>
      </c>
      <c r="H29" s="1" t="str">
        <f>IF(SUM($T$21:T29)&lt;=$H$19,"Sim","Não")</f>
        <v>Não</v>
      </c>
      <c r="T29" s="1">
        <f t="shared" si="15"/>
        <v>8820</v>
      </c>
    </row>
    <row r="30" spans="3:20" x14ac:dyDescent="0.25">
      <c r="C30" s="1"/>
      <c r="D30" s="30">
        <v>10</v>
      </c>
      <c r="E30" s="30" t="str">
        <f t="shared" si="13"/>
        <v>P3</v>
      </c>
      <c r="F30" s="30">
        <f t="shared" si="14"/>
        <v>7.0907040207394717E-2</v>
      </c>
      <c r="H30" s="1" t="str">
        <f>IF(SUM($T$21:T30)&lt;=$H$19,"Sim","Não")</f>
        <v>Não</v>
      </c>
      <c r="T30" s="1">
        <f>VLOOKUP(D30,$P$6:$V$15,7,0)</f>
        <v>10000</v>
      </c>
    </row>
    <row r="31" spans="3:20" x14ac:dyDescent="0.25">
      <c r="C31" s="1"/>
    </row>
    <row r="32" spans="3:20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</sheetData>
  <mergeCells count="18">
    <mergeCell ref="C4:C5"/>
    <mergeCell ref="D19:D20"/>
    <mergeCell ref="E19:E20"/>
    <mergeCell ref="D18:F18"/>
    <mergeCell ref="F19:F20"/>
    <mergeCell ref="D4:D5"/>
    <mergeCell ref="E4:E5"/>
    <mergeCell ref="H4:H5"/>
    <mergeCell ref="M4:M5"/>
    <mergeCell ref="I4:I5"/>
    <mergeCell ref="L4:L5"/>
    <mergeCell ref="P4:P5"/>
    <mergeCell ref="F4:F5"/>
    <mergeCell ref="J4:J5"/>
    <mergeCell ref="N4:N5"/>
    <mergeCell ref="K4:K5"/>
    <mergeCell ref="G4:G5"/>
    <mergeCell ref="O4:O5"/>
  </mergeCells>
  <phoneticPr fontId="1" type="noConversion"/>
  <conditionalFormatting sqref="H21:H30">
    <cfRule type="cellIs" dxfId="1" priority="1" stopIfTrue="1" operator="equal">
      <formula>"Sim"</formula>
    </cfRule>
    <cfRule type="cellIs" dxfId="0" priority="2" stopIfTrue="1" operator="equal">
      <formula>"Não"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2007-02-13T11:59:57Z</dcterms:created>
  <dcterms:modified xsi:type="dcterms:W3CDTF">2018-09-02T17:16:53Z</dcterms:modified>
</cp:coreProperties>
</file>